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Contrattazione Integrativa" sheetId="7" r:id="rId7"/>
    <sheet name="Visualizzazione Limite 2016" sheetId="8" r:id="rId8"/>
    <sheet name="SI_1" sheetId="9" r:id="rId9"/>
    <sheet name="SICI" sheetId="10" r:id="rId10"/>
    <sheet name="t1" sheetId="11" r:id="rId11"/>
    <sheet name="t1a" sheetId="12" r:id="rId12"/>
    <sheet name="t1b" sheetId="13" r:id="rId13"/>
    <sheet name="t1e" sheetId="14" r:id="rId14"/>
    <sheet name="t1f" sheetId="15" r:id="rId15"/>
    <sheet name="t1g" sheetId="16" r:id="rId16"/>
    <sheet name="t2" sheetId="17" r:id="rId17"/>
    <sheet name="t2a" sheetId="18" r:id="rId18"/>
    <sheet name="t3" sheetId="19" r:id="rId19"/>
    <sheet name="t4" sheetId="20" r:id="rId20"/>
    <sheet name="t5" sheetId="21" r:id="rId21"/>
    <sheet name="t6" sheetId="22" r:id="rId22"/>
    <sheet name="t7" sheetId="23" r:id="rId23"/>
    <sheet name="t8" sheetId="24" r:id="rId24"/>
    <sheet name="t9" sheetId="25" r:id="rId25"/>
    <sheet name="t11" sheetId="26" r:id="rId26"/>
    <sheet name="t12" sheetId="27" r:id="rId27"/>
    <sheet name="t13" sheetId="28" r:id="rId28"/>
    <sheet name="t14" sheetId="29" r:id="rId29"/>
    <sheet name="t15" sheetId="30" r:id="rId30"/>
    <sheet name="SchedaRiconciliazione" sheetId="31" r:id="rId31"/>
  </sheets>
  <definedNames/>
  <calcPr fullCalcOnLoad="1"/>
</workbook>
</file>

<file path=xl/sharedStrings.xml><?xml version="1.0" encoding="utf-8"?>
<sst xmlns="http://schemas.openxmlformats.org/spreadsheetml/2006/main" count="2463" uniqueCount="997">
  <si>
    <t>Stampa  Intero Modello  in data : 10/12/2022</t>
  </si>
  <si>
    <t xml:space="preserve">Tipo Rilevazione : </t>
  </si>
  <si>
    <t>CONSUNTIVAZIONE SPESE</t>
  </si>
  <si>
    <t xml:space="preserve">Anno : </t>
  </si>
  <si>
    <t>2021</t>
  </si>
  <si>
    <t xml:space="preserve">Tipo Istituzione : </t>
  </si>
  <si>
    <t>UNITA' SANITARIE LOCALI</t>
  </si>
  <si>
    <t xml:space="preserve">Istituzione : </t>
  </si>
  <si>
    <t>9472 - AO SANTOBONO DI NAPOLI</t>
  </si>
  <si>
    <t xml:space="preserve">Contratto : </t>
  </si>
  <si>
    <t>SERVIZIO SANITARIO NAZIONALE</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</si>
  <si>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</si>
  <si>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</si>
  <si>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</si>
  <si>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</si>
  <si>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</si>
  <si>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</si>
  <si>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</si>
  <si>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</si>
  <si>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</si>
  <si>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</si>
  <si>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</si>
  <si>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</si>
  <si>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</si>
  <si>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</si>
  <si>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</si>
  <si>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</si>
  <si>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</si>
  <si>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</si>
  <si>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</si>
  <si>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</si>
  <si>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</si>
  <si>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</si>
  <si>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</si>
  <si>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</si>
  <si>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</si>
  <si>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</si>
  <si>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</si>
  <si>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</si>
  <si>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</si>
  <si>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</si>
  <si>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</si>
  <si>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</si>
  <si>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</si>
  <si>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</si>
  <si>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Risultano inviati i dati dell'appendice Co.Co.Co.</t>
  </si>
  <si>
    <t>Il Modello inviato risulta certificato in data : 10/12/2022</t>
  </si>
  <si>
    <t>Il Modello inviato ? stato certificato la prima volta in data : 20/08/2022</t>
  </si>
  <si>
    <t>Riepilogo Anomalie</t>
  </si>
  <si>
    <t>NSIS</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</si>
  <si>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</si>
  <si>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</si>
  <si>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</si>
  <si>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</si>
  <si>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</si>
  <si>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</si>
  <si>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</si>
  <si>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</si>
  <si>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</si>
  <si>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</si>
  <si>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</si>
  <si>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</si>
  <si>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</si>
  <si>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</si>
  <si>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</si>
  <si>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</si>
  <si>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</si>
  <si>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</si>
  <si>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</si>
  <si>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</si>
  <si>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</si>
  <si>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</si>
  <si>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</si>
  <si>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</si>
  <si>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</si>
  <si>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</si>
  <si>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</si>
  <si>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</si>
  <si>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IN17</t>
  </si>
  <si>
    <t>GA</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</si>
  <si>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</si>
  <si>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</si>
  <si>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</si>
  <si>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</si>
  <si>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</si>
  <si>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</si>
  <si>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</si>
  <si>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</si>
  <si>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</si>
  <si>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10/12/2022 01:11:44</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</si>
  <si>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</si>
  <si>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</si>
  <si>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</si>
  <si>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</si>
  <si>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</si>
  <si>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2019</t>
  </si>
  <si>
    <t>2020</t>
  </si>
  <si>
    <t>DIRETTORI GENERALI</t>
  </si>
  <si>
    <t>MEDICI</t>
  </si>
  <si>
    <t>FARMACISTI</t>
  </si>
  <si>
    <t>BIOLOGI</t>
  </si>
  <si>
    <t>CHIMICI</t>
  </si>
  <si>
    <t>PSICOLOGI</t>
  </si>
  <si>
    <t>DIRIGENTI PROFESSIONI SANITARIE</t>
  </si>
  <si>
    <t>PROFILI RUOLO SANITARIO - PERSONALE INFERMIERISTICO</t>
  </si>
  <si>
    <t>PROFILI RUOLO SANITARIO - PERSONALE TECNICO SANITARIO</t>
  </si>
  <si>
    <t>PROFILI RUOLO SANITARIO - PERSONALE VIGILANZA E ISPEZIONE</t>
  </si>
  <si>
    <t>PROFILI RUOLO SANITARIO - PERSONALE FUNZIONI RIABILITATIVE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</si>
  <si>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</si>
  <si>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</si>
  <si>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</si>
  <si>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</si>
  <si>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</si>
  <si>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</si>
  <si>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</si>
  <si>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</si>
  <si>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</si>
  <si>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</si>
  <si>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</si>
  <si>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</si>
  <si>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</si>
  <si>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</si>
  <si>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</si>
  <si>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9,08</t>
  </si>
  <si>
    <t>8,03</t>
  </si>
  <si>
    <t>2</t>
  </si>
  <si>
    <t>2,08</t>
  </si>
  <si>
    <t>3,67</t>
  </si>
  <si>
    <t>3,83</t>
  </si>
  <si>
    <t>4,62</t>
  </si>
  <si>
    <t>4,67</t>
  </si>
  <si>
    <t>1</t>
  </si>
  <si>
    <t>1,42</t>
  </si>
  <si>
    <t>DIRIG. SANITARI NON MEDICI</t>
  </si>
  <si>
    <t>23,17</t>
  </si>
  <si>
    <t>26,54</t>
  </si>
  <si>
    <t>317,42</t>
  </si>
  <si>
    <t>320,62</t>
  </si>
  <si>
    <t>330,74</t>
  </si>
  <si>
    <t>2,62</t>
  </si>
  <si>
    <t>1,92</t>
  </si>
  <si>
    <t>7,83</t>
  </si>
  <si>
    <t>16,25</t>
  </si>
  <si>
    <t>0,5</t>
  </si>
  <si>
    <t>12,07</t>
  </si>
  <si>
    <t>563,15</t>
  </si>
  <si>
    <t>604,46</t>
  </si>
  <si>
    <t>604,81</t>
  </si>
  <si>
    <t>74,92</t>
  </si>
  <si>
    <t>72,79</t>
  </si>
  <si>
    <t>73,6</t>
  </si>
  <si>
    <t>1,08</t>
  </si>
  <si>
    <t>15,75</t>
  </si>
  <si>
    <t>18,25</t>
  </si>
  <si>
    <t>23,34</t>
  </si>
  <si>
    <t>67</t>
  </si>
  <si>
    <t>63,67</t>
  </si>
  <si>
    <t>60,38</t>
  </si>
  <si>
    <t>55,71</t>
  </si>
  <si>
    <t>70,05</t>
  </si>
  <si>
    <t>69,78</t>
  </si>
  <si>
    <t>1.136,65</t>
  </si>
  <si>
    <t>1.196,51</t>
  </si>
  <si>
    <t>1.220,76</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</si>
  <si>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</si>
  <si>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</si>
  <si>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</si>
  <si>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</si>
  <si>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</si>
  <si>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</si>
  <si>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</si>
  <si>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</si>
  <si>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</si>
  <si>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</si>
  <si>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</si>
  <si>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</si>
  <si>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</si>
  <si>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</si>
  <si>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</si>
  <si>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</si>
  <si>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</si>
  <si>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MD - MEDICI</t>
  </si>
  <si>
    <t>DS - DIRIG. SANITARI NON MEDICI</t>
  </si>
  <si>
    <t>BI - BIOLOGI</t>
  </si>
  <si>
    <t>SI - PROFILI RUOLO SANITARIO - PERSONALE INFERMIERISTICO</t>
  </si>
  <si>
    <t>ST - PROFILI RUOLO SANITARIO - PERSONALE TECNICO SANITARIO</t>
  </si>
  <si>
    <t>LT - PROFILI RUOLO TECNICO</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</si>
  <si>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</si>
  <si>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</si>
  <si>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</si>
  <si>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</si>
  <si>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</si>
  <si>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</si>
  <si>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</si>
  <si>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</si>
  <si>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</si>
  <si>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</si>
  <si>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</si>
  <si>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</si>
  <si>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</si>
  <si>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</si>
  <si>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</si>
  <si>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</si>
  <si>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</si>
  <si>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</si>
  <si>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</si>
  <si>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</si>
  <si>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</si>
  <si>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</si>
  <si>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</si>
  <si>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</si>
  <si>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Contrattazione Integrativa - Dati riepilogativi dell'ultimo triennio</t>
  </si>
  <si>
    <t>Macrocategoria</t>
  </si>
  <si>
    <t>Fondo</t>
  </si>
  <si>
    <t>Risorse per il finanziamento del fondo (voci di entrata)</t>
  </si>
  <si>
    <t>Utilizzo del fondo (voci di uscita)</t>
  </si>
  <si>
    <t>DIRIGENTI SANITARI</t>
  </si>
  <si>
    <t>Fondo per la retribuzione degli incarichi</t>
  </si>
  <si>
    <t>-</t>
  </si>
  <si>
    <t>8.190.390</t>
  </si>
  <si>
    <t>8.906.982</t>
  </si>
  <si>
    <t>7.186.617</t>
  </si>
  <si>
    <t>7.100.088</t>
  </si>
  <si>
    <t>Fondo per la retribuzione di risultato</t>
  </si>
  <si>
    <t>524.859</t>
  </si>
  <si>
    <t>607.682</t>
  </si>
  <si>
    <t>291.778</t>
  </si>
  <si>
    <t>89.996</t>
  </si>
  <si>
    <t>Fondo per la retribuzione delle condizioni di lavoro</t>
  </si>
  <si>
    <t>1.271.312</t>
  </si>
  <si>
    <t>1.335.216</t>
  </si>
  <si>
    <t>1.297.441</t>
  </si>
  <si>
    <t>1.452.248</t>
  </si>
  <si>
    <t>Trattamenti accessori emergenza COVID-19</t>
  </si>
  <si>
    <t>261.331</t>
  </si>
  <si>
    <t>10.683</t>
  </si>
  <si>
    <t>Fondo retrib. risultato e qualità prestazione individuale</t>
  </si>
  <si>
    <t>425.259</t>
  </si>
  <si>
    <t>914.730</t>
  </si>
  <si>
    <t>Fondo specificità medica, retrib. posizione, equiparazione</t>
  </si>
  <si>
    <t>7.391.565</t>
  </si>
  <si>
    <t>6.716.721</t>
  </si>
  <si>
    <t>Fondo trattamento accessorio condizioni di lavoro</t>
  </si>
  <si>
    <t>1.122.626</t>
  </si>
  <si>
    <t>886.508</t>
  </si>
  <si>
    <t>PERSONALE NON DIRIGENTE</t>
  </si>
  <si>
    <t>Fondo condizioni di lavoro e incarichi</t>
  </si>
  <si>
    <t>4.668.655</t>
  </si>
  <si>
    <t>5.411.790</t>
  </si>
  <si>
    <t>5.584.240</t>
  </si>
  <si>
    <t>4.789.975</t>
  </si>
  <si>
    <t>5.017.172</t>
  </si>
  <si>
    <t>5.170.622</t>
  </si>
  <si>
    <t>Fondo premialità e fasce</t>
  </si>
  <si>
    <t>4.679.334</t>
  </si>
  <si>
    <t>5.339.928</t>
  </si>
  <si>
    <t>5.464.814</t>
  </si>
  <si>
    <t>4.494.750</t>
  </si>
  <si>
    <t>2.413.173</t>
  </si>
  <si>
    <t>3.680.226</t>
  </si>
  <si>
    <t>Trattamento accessorio ruolo Ricerca IRCCS/IZS</t>
  </si>
  <si>
    <t>0</t>
  </si>
  <si>
    <t>1.425.750</t>
  </si>
  <si>
    <t>601.981</t>
  </si>
  <si>
    <t>118.980</t>
  </si>
  <si>
    <t>DIRIGENTI NON MEDICI</t>
  </si>
  <si>
    <t>105.429</t>
  </si>
  <si>
    <t>249.591</t>
  </si>
  <si>
    <t>Fondo retrib. posizione, equiparazione, specifico tratt.</t>
  </si>
  <si>
    <t>881.415</t>
  </si>
  <si>
    <t>652.664</t>
  </si>
  <si>
    <t>55.644</t>
  </si>
  <si>
    <t>45.919</t>
  </si>
  <si>
    <t>DIRIGENTI PROFESSIONALI, TECNICI E AMMINISTRATIVI</t>
  </si>
  <si>
    <t>59.592</t>
  </si>
  <si>
    <t>28.636</t>
  </si>
  <si>
    <t>490.025</t>
  </si>
  <si>
    <t>405.110</t>
  </si>
  <si>
    <t>Fondo retribuzione di posizione</t>
  </si>
  <si>
    <t>483.826</t>
  </si>
  <si>
    <t>439.989</t>
  </si>
  <si>
    <t>Fondo retribuzione di risultato e altri trattamenti accessori</t>
  </si>
  <si>
    <t>58.012</t>
  </si>
  <si>
    <t>10.055</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</si>
  <si>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</si>
  <si>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</si>
  <si>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</si>
  <si>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Totale Amministrazione</t>
  </si>
  <si>
    <t>Totale risorse tabella 15</t>
  </si>
  <si>
    <t>10849880</t>
  </si>
  <si>
    <t>541838</t>
  </si>
  <si>
    <t>11049054</t>
  </si>
  <si>
    <t>22440772</t>
  </si>
  <si>
    <t>Totale voci non rilevanti ai fini della verifica del limite 2016 (#)</t>
  </si>
  <si>
    <t>246494</t>
  </si>
  <si>
    <t>8970</t>
  </si>
  <si>
    <t>105070</t>
  </si>
  <si>
    <t>360534</t>
  </si>
  <si>
    <t>Totale risorse soggette alla verifica del limite (a-b)</t>
  </si>
  <si>
    <t>10603386</t>
  </si>
  <si>
    <t>532868</t>
  </si>
  <si>
    <t>10943984</t>
  </si>
  <si>
    <t>22080238</t>
  </si>
  <si>
    <t>Limite 2016 di cui all'articolo 23, comma 2 del DLgs 75/2017 (##)</t>
  </si>
  <si>
    <t>Coerenza con tolleranza di 1000 €</t>
  </si>
  <si>
    <t>OK</t>
  </si>
  <si>
    <t>(#) Voce LEG398 della scheda SICI della corrispondente macro-categoria</t>
  </si>
  <si>
    <t>(##) Voce LEG428 della scheda SICI della corrispondente macro-categoria</t>
  </si>
  <si>
    <t>Scheda Informativa 1</t>
  </si>
  <si>
    <t>Informazioni Istituzione</t>
  </si>
  <si>
    <t xml:space="preserve">Partita IVA : </t>
  </si>
  <si>
    <t>06854100630</t>
  </si>
  <si>
    <t xml:space="preserve">Codice Fiscale : </t>
  </si>
  <si>
    <t xml:space="preserve">Telefono : </t>
  </si>
  <si>
    <t>000000812205256</t>
  </si>
  <si>
    <t xml:space="preserve">Email : </t>
  </si>
  <si>
    <t>direzionegenerale.santobono@pec.it</t>
  </si>
  <si>
    <t xml:space="preserve">Via : </t>
  </si>
  <si>
    <t>VIA DELLA CROCE ROSSA</t>
  </si>
  <si>
    <t xml:space="preserve">Numero Civico : </t>
  </si>
  <si>
    <t>8</t>
  </si>
  <si>
    <t xml:space="preserve">C.A.P. : </t>
  </si>
  <si>
    <t>80121</t>
  </si>
  <si>
    <t xml:space="preserve">Citt? : </t>
  </si>
  <si>
    <t>NAPOLI</t>
  </si>
  <si>
    <t xml:space="preserve">Provincia : </t>
  </si>
  <si>
    <t>NA</t>
  </si>
  <si>
    <t xml:space="preserve">Codice Catastale : </t>
  </si>
  <si>
    <t>F839</t>
  </si>
  <si>
    <t xml:space="preserve">Indirizzo pagina web dell'ente : </t>
  </si>
  <si>
    <t>Responsabile del Procedimento Amministrativo di cui alla legge 7/8/90, N.241 Capo II</t>
  </si>
  <si>
    <t>Cognome</t>
  </si>
  <si>
    <t>Nome</t>
  </si>
  <si>
    <t>Telefono</t>
  </si>
  <si>
    <t>EMail</t>
  </si>
  <si>
    <t>COVINO</t>
  </si>
  <si>
    <t>ALESSANDRA</t>
  </si>
  <si>
    <t>0812205265</t>
  </si>
  <si>
    <t>a.covino@santobonopausilipon.it</t>
  </si>
  <si>
    <t>Referente da contattare</t>
  </si>
  <si>
    <t>Riepilogo Domande Presenti Nella Circolare</t>
  </si>
  <si>
    <t>I modelli debbono essere sottoscritti dai revisori dei conti</t>
  </si>
  <si>
    <t xml:space="preserve">Domande presenti in circolare : </t>
  </si>
  <si>
    <t>INDICARE IL NUMERO DEI CONTRATTI DI COLLABORAZIONE COORDINATA E CONTINUATIVA.</t>
  </si>
  <si>
    <t>15</t>
  </si>
  <si>
    <t>INDICARE IL NUMERO DEGLI INCARICHI LIBERO PROFESSIONALE, DI STUDIO, RICERCA E CONSULENZA.</t>
  </si>
  <si>
    <t>70</t>
  </si>
  <si>
    <t>INDICARE IL NUMERO DI CONTRATTI PER PRESTAZIONI PROFESSIONALI CONSISTENTI NELLA RESA DI SERVIZI O ADEMPIMENTI OBBLIGATORI PER LEGGE.</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</si>
  <si>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</si>
  <si>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</si>
  <si>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21136</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</si>
  <si>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</si>
  <si>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</si>
  <si>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</si>
  <si>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176</t>
  </si>
  <si>
    <t>INDICARE IL NUMERO DELLE UNITÀ RILEVATE IN TABELLA 1 TRA I "PRESENTI AL 31.12" CHE RISULTAVANO TITOLARI DI PERMESSI AI SENSI DELL'ART. 42, C.5 D.LGS.151/2001 E S.M.</t>
  </si>
  <si>
    <t>20</t>
  </si>
  <si>
    <t>INDICARE IL NUMERO DEI MEDICI CONVENZIONATI CUI È STATO CONFERITO L'INCARICO DI DIRETTORE DI DISTRETTO AI SENSI DELL'ART. 3-SEXIES, COMMA 3, DEL D.LGS. 502/92.</t>
  </si>
  <si>
    <t>INDICARE IL COSTO DEI MEDICI CONVENZIONATI CUI È STATO CONFERITO L'INCARICO DI DIRETTORE DI DISTRETTO AI SENSI DELL'ART. 3-SEXIES, COMMA 3, DEL D.LGS. 502/92.</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</si>
  <si>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</si>
  <si>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</si>
  <si>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23893</t>
  </si>
  <si>
    <t>NUMERO DI CONVENZIONI IN VIGORE NEL CORSO DELL'ANNO PER L'UTILIZZO DI PERSONALE PROVENIENTE DA ALTRE AMMINISTRAZIONI PUBBLICHE</t>
  </si>
  <si>
    <t>37</t>
  </si>
  <si>
    <t>UNITÀ DI PERS.DIRIGENTE PRESENTI IN TABELLA 1 PER LE QUALI SUSSISTE UN GIUDIZIO DI IDONEITÀ CONDIZIONATA ALLA MANSIONE EX ART. 41,C.6, LETT.B) D.LGS. 81/2008 CON SOLO RIFERIMENTO ALLE LIMITAZIONI</t>
  </si>
  <si>
    <t>4</t>
  </si>
  <si>
    <t>UNITÀ DI PERSONALE DIRIGENTE DI CUI ALLA PRECEDENTE DOMANDA PER LE QUALI IL GIUDIZIO DI IDONEITÀ CONDIZIONATA HA DETERMINATO L'ESCLUSIONE DALLA TURNAZIONE SULLE 24/ORE E DALLA PRONTA DISPONIBILITÀ</t>
  </si>
  <si>
    <t>23</t>
  </si>
  <si>
    <t>UNITÀ DI PERS. NON DIRIGENTE PRESENTI IN TABELLA 1 PER LE QUALI SUSSISTE UN GIUDIZIO DI IDONEITÀ CONDIZIONATA ALLA MANSIONE EX ART. 41,C.6, LETT.B) D.LGS. 81/2008 CON SOLO RIFERIMENTO ALLE LIMITAZIONI</t>
  </si>
  <si>
    <t>89</t>
  </si>
  <si>
    <t>UNITÀ DI PERS. NON DIRIGENTE DI CUI ALLA PRECEDENTE DOMANDA PER LE QUALI IL GIUDIZIO DI IDONEITÀ CONDIZIONATA HA DETERMINATO L'ESCLUSIONE DALLA TURNAZIONE SULLE 24 ORE E/O DALLA PRONTA DISPONIBILITÀ</t>
  </si>
  <si>
    <t>73</t>
  </si>
  <si>
    <t>UNITÀ DI PERSONALE DIRIGENTE COLLOCATE IN ASPETTATIVA SENZA ASSEGNI PER ASSUNZIONE A TEMPO DETERMINATO PRESSO LA STESSA O ALTRA AMMINISTRAZIONE</t>
  </si>
  <si>
    <t>3</t>
  </si>
  <si>
    <t>UNITÀ DI PERSONALE NON DIRIGENTE COLLOCATE IN ASPETTATIVA SENZA ASSEGNI PER ASSUNZIONE A TEMPO DETERMINATO PRESSO LA STESSA O ALTRA AMMINISTRAZIONE</t>
  </si>
  <si>
    <t>INDICARE IL NUMERO DELLE ORE DI SERVIZIO EFFETTUATE NEL CORSO DELL'ANNO DI RILEVAZIONE DAGLI SPECIALISTI AMBULATORIALI INTERNI</t>
  </si>
  <si>
    <t>56564</t>
  </si>
  <si>
    <t>INDICARE IL COSTO DEGLI SPECIALISTI AMBULATORIALI INTERNI</t>
  </si>
  <si>
    <t>3070482</t>
  </si>
  <si>
    <t>INDICARE IL COSTO DEI MEDICI ADDETTI ALLE ATTIVITA' DELLA MEDICINA DEI SERVIZI TERRITORIALI</t>
  </si>
  <si>
    <t>NUMERO DEGLI INCARICHI DI LAVORO AUTONOMO E DI CO.CO.CO. CONFERITI AI SENSI DELL'ART. 2-BIS D.L. 18/2020 CON DISPOSIZIONI APPLICABILI AL 2021 AI SENSI ART. 1,COMMA 423 LEGGE 178/2020</t>
  </si>
  <si>
    <t>COSTO SOSTENUTO PER INCARICHI DI LAVORO AUTONOMO E DI CO.CO.CO. CONFERITI AI SENSI DELL'ART. 2-BIS D.L. 18/2020 CON DISPOSIZIONI APPLICABILI AL 2021 AI SENSI ART. 1,COMMA 423 LEGGE 178/2020</t>
  </si>
  <si>
    <t>INDICARE LE UNITÀ DI PERSONALE CON INCARICO INDIVIDUALE A TEMPO DETERMINATO CONFERITO AI SENSI DELL'ART.2-TER D.L. 18/2020 CON DISPOSIZIONI APPLICABILI AL 2021 AI SENSI ART. 1,COMMA 423 LEGGE 178/2020</t>
  </si>
  <si>
    <t>6</t>
  </si>
  <si>
    <t>COSTO SOSTENUTO PER LE UNITÀ DI PERSONALE CON INCARICO INDIVIDUALE A T. DETERM. CONFERITO AI SENSI DELL'ART.2-TER D.L.18/2020 CON DISPOSIZIONI APPLICABILI AL 2021 AI SENSI ART. 1,C. 423 LEGGE 178/2020</t>
  </si>
  <si>
    <t>72344</t>
  </si>
  <si>
    <t>INDICARE IL NUMERO DELLE UNITÀ DI PERSONALE A TEMPO INDETERMINATO RECLUTATE AI SENSI DELL'ART. 1, COMMA 5, ULTIMO PERIODO DEL D.L. 34/2020 PRESENTI AL 31.12.2021 (INFERMIERI DI FAMIGLIA O DI COMUNITÀ)</t>
  </si>
  <si>
    <t>INDICARE IL COSTO SOSTENUTO PER SPESA DI PERSONALE AI SENSI DELL'ART. 1, COMMI 4 E 8, DEL D.L. 34/2020</t>
  </si>
  <si>
    <t>INDICARE IL NUMERO DI PERSONALE ASSUNTO AI SENSI DELL'ART. 2, COMMA 5, SECONDO PERIODO DEL D.L. 34/2020</t>
  </si>
  <si>
    <t>INDICARE IL COSTO SOSTENUTO PER PERSONALE ASSUNTO AI SENSI DELL'ART. 2, COMMA 5, SECONDO PERIODO DEL D.L. 34/2020</t>
  </si>
  <si>
    <t xml:space="preserve">Note e chiarimenti alla rilevazione : </t>
  </si>
  <si>
    <t>Appendice gestione dati co.co.co.</t>
  </si>
  <si>
    <t>Quanti sono stati i contratti di collaborazione coordinata e continuativa o convenzioni (art.1, c. 116 legge n. 311/04) ?</t>
  </si>
  <si>
    <t>Qual ? stata la tipologia dell'incarico dei contratti co.co.co. attivi nel corso dell'anno:</t>
  </si>
  <si>
    <t>a) Tecnico</t>
  </si>
  <si>
    <t>7</t>
  </si>
  <si>
    <t>b) Giuridico/Amministrativo</t>
  </si>
  <si>
    <t>c) Sanitario</t>
  </si>
  <si>
    <t>Quanti dei contratti co.co.co attivi nel corso dell'anno hanno un compenso maggiore di 20.000 ??</t>
  </si>
  <si>
    <t>14</t>
  </si>
  <si>
    <t>Suddividere i contratti co.co.co. attivi nel corso dell'anno secondo la loro durata:</t>
  </si>
  <si>
    <t>a) 1 - 3 mesi</t>
  </si>
  <si>
    <t>b) 4 - 6 mesi</t>
  </si>
  <si>
    <t>c) 7 - 12 mesi</t>
  </si>
  <si>
    <t>d) oltre 12 mesi</t>
  </si>
  <si>
    <t>I co.co.co attivi nel corso dell'anno quante persone diverse hanno riguardato?</t>
  </si>
  <si>
    <t>Titolo di studio delle persone cui sono stati stipulati uno o pi? contratti co.co.co.:</t>
  </si>
  <si>
    <t>a) Laurea</t>
  </si>
  <si>
    <t>b) Diploma superiore</t>
  </si>
  <si>
    <t>c) Diploma inferiore</t>
  </si>
  <si>
    <t>Componenti Collegio dei Revisori (o Organo Equivalente)</t>
  </si>
  <si>
    <t>EMail (sostituisce l'ENTE RAPPRESENTATO delle rilevazioni precedenti)</t>
  </si>
  <si>
    <t>SCIANDRONE</t>
  </si>
  <si>
    <t>ANNA</t>
  </si>
  <si>
    <t>asciandrone55@gmail.com</t>
  </si>
  <si>
    <t>SAULINO</t>
  </si>
  <si>
    <t>GIUSEPPINA</t>
  </si>
  <si>
    <t>info@studiosaulino.it</t>
  </si>
  <si>
    <t>DE FRANCHIS</t>
  </si>
  <si>
    <t>ELPIDIO</t>
  </si>
  <si>
    <t>e.defranchis@pragmacsi.com</t>
  </si>
  <si>
    <t xml:space="preserve">Macrocategoria : </t>
  </si>
  <si>
    <t>FONDO RELATIVO ALL'ANNO DI RILEVAZIONE / TEMPISTICA DELLA C.I.</t>
  </si>
  <si>
    <t>In caso di certificazione disgiunta: data di certificazione della sola costituzione del fondo/i specificamente riferita all'anno di rilevazione (art. 40-bis, c.1 del Dlgs 165/2001)</t>
  </si>
  <si>
    <t>08-09-2022</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</si>
  <si>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</si>
  <si>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</si>
  <si>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</si>
  <si>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t>
  </si>
  <si>
    <t>Importo del limite 2016 riferito alla presente macrocategoria (euro)</t>
  </si>
  <si>
    <t>di cui variazione del limite in aumento rispetto al 2016 (in aumento o in diminuzione rispetto all'anno precedente) ex art. 11, comma 1 del DL n. 35/2019 (c.d. Decreto Calabria, in euro)</t>
  </si>
  <si>
    <t>1857202</t>
  </si>
  <si>
    <t>Totale risorse della tabella 15 (e, ove previste, anche della sezione LEG della scheda SICI) della presente macro-categoria non rilevanti ai fini della verifica del limite art. 23 c. 2 Dlgs 75/2017 (euro)</t>
  </si>
  <si>
    <t>(eventuale) Importo della decurtazione operata complessivamente sui fondi per la contrattazione integrativa dell'anno corrente a seguito della rideterminazione delle strutture ai sensi dell'art. 9-quinquies del DL 78/2015 (euro)</t>
  </si>
  <si>
    <t xml:space="preserve"> </t>
  </si>
  <si>
    <t>ORGANIZZAZIONE E INCARICHI</t>
  </si>
  <si>
    <t>Numero di incarichi di struttura complessa effettivamente coperti al 31.12 dell'anno di rilevazione (art. 18, comma 1, sezione i), lettera a) del Ccnl 2016-18)</t>
  </si>
  <si>
    <t>25</t>
  </si>
  <si>
    <t>Valore medio su base annua della retribuzione di posizione - parte variabile aziendale - incarichi di struttura complessa (euro)</t>
  </si>
  <si>
    <t>1460</t>
  </si>
  <si>
    <t>Numero di incarichi di struttura semplice a valenza dipartimentale o distrettuale effettivamente coperti al 31.12 dell'anno di rilevazione (art. 18, comma 1, sezione i), lettera b) del Ccnl 2016-18)</t>
  </si>
  <si>
    <t>30</t>
  </si>
  <si>
    <t>Valore medio su base annua della retribuzione di posizione - parte variabile aziendale - incarichi di struttura semplice a valenza dipartimentale o distrettuale (art. 18, comma 1, sezione i), lettera b) del Ccnl 2016-18, euro)</t>
  </si>
  <si>
    <t>818</t>
  </si>
  <si>
    <t>Numero di incarichi di struttura semplice quale articolazione interna di struttura complessa effettivamente coperti al 31.12 dell'anno di rilevazione (art. 18, comma 1, sezione i), lettera c) del Ccnl 2016-18)</t>
  </si>
  <si>
    <t>Valore medio su base annua della retribuzione di posizione - parte variabile aziendale - incarichi di struttura semplice articolazioni di struttura complessa (art. 18, comma 1, sezione i), lettera c) del Ccnl 2016-18, euro)</t>
  </si>
  <si>
    <t>Numero di incarichi di altissima professionalità a valenza dipartimentale effettivamente coperti al 31.12 dell'anno di rilevazione (art. 18, comma 1, sezione ii), lettera a1) del Ccnl 2016-18)</t>
  </si>
  <si>
    <t>Valore medio su base annua della retribuzione di posizione - parte variabile aziendale - incarichi di altissima professionalità a valenza dipartimentale (art. 18, comma 1, sezione ii), lettera a1) del Ccnl 2016-18, euro)</t>
  </si>
  <si>
    <t>1250</t>
  </si>
  <si>
    <t>Numero di incarichi di altissima professionalità articolazioni di struttura complessa effettivamente coperti al 31.12 dell'anno di rilevazione (art. 18, comma 1, sezione ii), lettera a2) del Ccnl 2016-18)</t>
  </si>
  <si>
    <t>Valore medio su base annua della retribuzione di posizione - parte variabile aziendale - incarichi di altissima professionalità articolazioni di struttura complessa (art. 18, comma 1, sezione ii), lettera a2) del Ccnl 2016-18, euro)</t>
  </si>
  <si>
    <t>492</t>
  </si>
  <si>
    <t>Numero di incarichi professionali di alta specializzazione effettivamente coperti al 31.12 dell'anno di rilevazione (art. 18, comma 1, sezione ii), lettera b) del Ccnl 2016-18)</t>
  </si>
  <si>
    <t>127</t>
  </si>
  <si>
    <t>Valore medio su base annua della retribuzione di posizione - parte variabile aziendale - incarichi di alta specializzazione (art. 18, comma 1, sezione ii), lettera b) del Ccnl 2016-18, euro)</t>
  </si>
  <si>
    <t>355</t>
  </si>
  <si>
    <t>Numero di incarichi professionali, di consulenza, di studio e di ricerca, ispettivo, di verifica e di controllo coperti al 31.12 dell'anno di rilevazione (art. 18, comma 1, sezione ii), lettera c) del Ccnl 2016-18)</t>
  </si>
  <si>
    <t>Valore medio su base annua della retribuzione di posizione - parte variabile aziendale - incarichi professionali, di consulenza, ecc.  (art. 18, comma 1, sezione ii), lettera c) del Ccnl 2016-18, euro)</t>
  </si>
  <si>
    <t>Numero di incarichi professionali di base coperti al 31.12 dell'anno di rilevazione (art. 18, comma 1, sezione ii), lettera d) del Ccnl 2016-18)</t>
  </si>
  <si>
    <t>Valore medio su base annua della retribuzione di posizione - parte variabile aziendale - incarichi professionali di base (art. 18, comma 1, sezione ii), lettera d) del Ccnl 2016-18, euro)</t>
  </si>
  <si>
    <t>157</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</si>
  <si>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</si>
  <si>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</si>
  <si>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</si>
  <si>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</si>
  <si>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268055</t>
  </si>
  <si>
    <t>Importo totale della retribuzione di risultato non erogata a seguito della valutazione non piena con riferimento al fondo dell'anno di rilevazione (euro)</t>
  </si>
  <si>
    <t>Le retribuzioni di risultato sono correlate alla valutazione della prestazione dei dirigenti (S/N)?</t>
  </si>
  <si>
    <t>SI</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</si>
  <si>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</si>
  <si>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</si>
  <si>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</si>
  <si>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INFORMAZIONI / CHIARIMENTI</t>
  </si>
  <si>
    <t>Informazioni/chiarimenti da parte dell'Organo di controllo (max 1.500 caratteri)</t>
  </si>
  <si>
    <t>Informazioni/chiarimenti da parte dell'Amministrazione (max 1.500 caratteri)</t>
  </si>
  <si>
    <t>75094</t>
  </si>
  <si>
    <t>Numero di incarichi di direzione di struttura complessa effettivamente coperti al 31.12 dell'anno di rilevazione</t>
  </si>
  <si>
    <t>23183</t>
  </si>
  <si>
    <t>Numero di incarichi di direzione di di struttura semplice effettivamente coperti al 31.12 dell'anno di rilevazione</t>
  </si>
  <si>
    <t>Valore medio su base annua della retribuzione di posizione - parte variabile aziendale - incarichi di struttura semplice (euro)</t>
  </si>
  <si>
    <t>1180</t>
  </si>
  <si>
    <t>Numero degli incarichi di cui all'art. 27, c. 1, lett. c) e d) del Ccnl 8.6.2000 effettivamente coperti al 31.12 dell'anno di rilevazione</t>
  </si>
  <si>
    <t>10</t>
  </si>
  <si>
    <t>Valore medio su base annua della retribuzione di posizione - parte variabile aziendale - per incarichi di cui all'art. 27, c. 1, lett. c) e d) del Ccnl 8.6.2000 (euro)</t>
  </si>
  <si>
    <t>23974</t>
  </si>
  <si>
    <t>298914</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</si>
  <si>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</si>
  <si>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</si>
  <si>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degli incarichi funzionali ai sensi degli artt. 14, 16 e 17 del Ccnl 22.5.2018 previsti nellordinamento</t>
  </si>
  <si>
    <t>Numero di incarichi funzionali effettivamente coperti alla data del 31.12 dell'anno di rilevazione con valore dell'indennità più elevato</t>
  </si>
  <si>
    <t>Numero di incarichi funzionali effettivamente coperti alla data del 31.12 dell'anno di rilevazione con valore dell'indennità meno elevato</t>
  </si>
  <si>
    <t>29</t>
  </si>
  <si>
    <t>Numero di incarichi funzionali effettivamente coperti alla data del 31.12 dell'anno di rilevazione con valore dell'indennità intermedio</t>
  </si>
  <si>
    <t>Valore unitario su base annua dell'indennità per incarico funzionale più elevato (euro)</t>
  </si>
  <si>
    <t>Valore unitario su base annua dell'indennità per incarico funzionale meno elevato (euro)</t>
  </si>
  <si>
    <t>1549</t>
  </si>
  <si>
    <t>Valore unitario su base annua dell'indennità per incarico funzionale previsto con valore intermedio (valore medio in euro)</t>
  </si>
  <si>
    <t>3098</t>
  </si>
  <si>
    <t>PROGRESSIONI ECONOMICHE ORIZZONTALI A VALERE SUL FONDO DELL'ANNO DI RILEVAZIONE</t>
  </si>
  <si>
    <t>E' stata verificata la sussistenza del requisito di cui all'art. 3, c. 1 del Ccnl 10.4.2008 secondo la disciplina di cui all'art. 35 del Ccnl 7.4.1999 (S/N)?</t>
  </si>
  <si>
    <t>Numero dei dipendenti che hanno concorso alle procedure per le PEO a valere sul fondo dell'anno di rilevazione</t>
  </si>
  <si>
    <t>197</t>
  </si>
  <si>
    <t>Numero totale delle PEO effettuate a valere sul fondo dell'anno di rilevazione</t>
  </si>
  <si>
    <t>99</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</si>
  <si>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</si>
  <si>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</si>
  <si>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</si>
  <si>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83338</t>
  </si>
  <si>
    <t>L'ente ha rispettato l'indicazione di cui all'art. 84 del Ccnl 22.5.2018 di destinare almeno il 30% delle risorse variabili del fondo dell'anno di rilevazione a performance Individuale (S/N)?</t>
  </si>
  <si>
    <t>Importo totale della performance individuale erogata a valere sul fondo dell'anno di rilevazione (euro)</t>
  </si>
  <si>
    <t>358241</t>
  </si>
  <si>
    <t>Importo totale della performance organizzativa erogata a valere sul fondo dell'anno di rilevazione (euro)</t>
  </si>
  <si>
    <t>1101063</t>
  </si>
  <si>
    <t>Importo totale della performance (individuale e organizzativa) non erogata a seguito della valutazione non piena con riferimento al fondo dell'anno di rilevazione (euro)</t>
  </si>
  <si>
    <t>T1 Personale a Tempo Indeterminato</t>
  </si>
  <si>
    <t>Qualifica</t>
  </si>
  <si>
    <t>Tempo Pieno</t>
  </si>
  <si>
    <t>Part Time Inf. 50%</t>
  </si>
  <si>
    <t>Part Time Sup. 50%</t>
  </si>
  <si>
    <t>Totale Dipendenti al 31/12</t>
  </si>
  <si>
    <t>TOTALE GENERALE</t>
  </si>
  <si>
    <t>U</t>
  </si>
  <si>
    <t>D</t>
  </si>
  <si>
    <t>DIRETTORE GENERALE</t>
  </si>
  <si>
    <t>DIRETTORE SANITARIO</t>
  </si>
  <si>
    <t>DIR. MEDICO CON INC. STRUTTURA COMPLESSA (RAPP. ESCLUSIVO)</t>
  </si>
  <si>
    <t>DIR. MEDICO CON INCARICO DI STRUTTURA SEMPLICE (RAPP. ESCLUS</t>
  </si>
  <si>
    <t>DIR. MEDICO CON INCARICO STRUTTURA SEMPLICE (RAPP. NON ESCL.</t>
  </si>
  <si>
    <t>DIRIGENTI MEDICI CON ALTRI INCAR. PROF.LI (RAPP. ESCLUSIVO)</t>
  </si>
  <si>
    <t>DIRIGENTI MEDICI CON ALTRI INCAR. PROF.LI (RAPP. NON ESCL.)</t>
  </si>
  <si>
    <t>DIR. MEDICI A T.  DETERMINATO(ART. 15-SEPTIES D.LGS. 502/92)</t>
  </si>
  <si>
    <t>FARMACISTI CON INC. DI STRUTTURA COMPLESSA (RAPP. ESCLUSIVO)</t>
  </si>
  <si>
    <t>FARMACISTI CON ALTRI INCAR. PROF.LI (RAPP. ESCLUSIVO)</t>
  </si>
  <si>
    <t>BIOLOGI CON INC. DI STRUTTURA SEMPLICE (RAPP. ESCLUSIVO)</t>
  </si>
  <si>
    <t>BIOLOGI CON ALTRI INCAR. PROF.LI (RAPP. ESCLUSIVO)</t>
  </si>
  <si>
    <t>CHIMICI CON ALTRI INCAR. PROF.LI (RAPP. ESCLUSIVO)</t>
  </si>
  <si>
    <t>PSICOLOGI CON ALTRI INCAR. PROF.LI (RAPP. ESCLUSIVO)</t>
  </si>
  <si>
    <t>PSICOLOGI CON ALTRI INCAR. PROF.LI (RAPP. NON ESCL.)</t>
  </si>
  <si>
    <t>DIRIGENTE PROF. SANIT. INFERM/OSTETRICA (INC. STRUT. COMPL.)</t>
  </si>
  <si>
    <t>DIRIGENTE PROF. TECNICO SANITARIE (INC. STRUT. COMPL.)</t>
  </si>
  <si>
    <t>COLL.RE PROF.LE SANITARIO - PERS. INFER. SENIOR - DS</t>
  </si>
  <si>
    <t>COLL.RE PROF.LE SANITARIO - PERS. INFER. - D</t>
  </si>
  <si>
    <t>OPER.RE PROF.LE DI II CAT.PERS. INFERM.  SENIOR-C</t>
  </si>
  <si>
    <t>COLL.RE PROF.LE SANITARIO - PERS. TEC. SENIOR - DS</t>
  </si>
  <si>
    <t>COLL.RE PROF.LE SANITARIO - PERS. TEC.- D</t>
  </si>
  <si>
    <t>COLL.RE PROF.LE SANITARIO - TECN. DELLA PREV. - D</t>
  </si>
  <si>
    <t>COLL.RE PROF.LE SANITARIO - PERS. DELLA RIABIL. - D</t>
  </si>
  <si>
    <t>AVVOCATO DIRIG. CON INCARICO DI STRUTTURA COMPLESSA</t>
  </si>
  <si>
    <t>AVVOCATO DIRIG. CON ALTRI INCAR.PROF.LI</t>
  </si>
  <si>
    <t>INGEGNERE DIRIG. CON INCARICO DI STRUTTURA COMPLESSA</t>
  </si>
  <si>
    <t>INGEGNERE DIRIG. CON ALTRI INCAR.PROF.LI</t>
  </si>
  <si>
    <t>ANALISTI DIRIG. CON INCARICO DI STRUTTURA SEMPLICE</t>
  </si>
  <si>
    <t>ANALISTI DIRIG. CON ALTRI INCAR.PROF.LI</t>
  </si>
  <si>
    <t>STATISTICO DIRIG. CON ALTRI INCAR.PROF.LI</t>
  </si>
  <si>
    <t>SOCIOLOGO DIRIG. CON ALTRI INCAR.PROF.LI</t>
  </si>
  <si>
    <t>COLLAB.RE PROF.LE ASSISTENTE SOCIALE - D</t>
  </si>
  <si>
    <t>COLLAB.RE TEC. - PROF.LE - D</t>
  </si>
  <si>
    <t>ASSISTENTE TECNICO - C</t>
  </si>
  <si>
    <t>PROGRAM.RE - C</t>
  </si>
  <si>
    <t>OPERATORE TECNICO SPECIAL.TO SENIOR - C</t>
  </si>
  <si>
    <t>OPERATORE TECNICO SPECIAL.TO - BS</t>
  </si>
  <si>
    <t>OPERATORE SOCIO SANITARIO - BS</t>
  </si>
  <si>
    <t>OPERATORE TECNICO - B</t>
  </si>
  <si>
    <t>DIRIGENTE AMM.VO CON INCARICO DI STRUTTURA COMPLESSA</t>
  </si>
  <si>
    <t>DIRIGENTE AMM.VO CON ALTRI INCAR.PROF.LI</t>
  </si>
  <si>
    <t>DIRIG. AMM.VO A T. DETERMINATO (ART. 15-SEPTIES DLGS.502/92)</t>
  </si>
  <si>
    <t>COLLABORATORE AMMINISTRATIVO PROF.LE SENIOR - DS</t>
  </si>
  <si>
    <t>COLLABORATORE AMMINISTRATIVO PROF.LE - D</t>
  </si>
  <si>
    <t>ASSISTENTE AMMINISTRATIVO - C</t>
  </si>
  <si>
    <t>COADIUTORE AMM.VO SENIOR - BS</t>
  </si>
  <si>
    <t>COADIUTORE AMM.VO - B</t>
  </si>
  <si>
    <t>T1a Personale dell'azienda sanitaria per figura professionale</t>
  </si>
  <si>
    <t>Figura Professionale</t>
  </si>
  <si>
    <t>Tempo Indeterminato</t>
  </si>
  <si>
    <t>Tempo Determinato</t>
  </si>
  <si>
    <t>Com. Da Altri Enti</t>
  </si>
  <si>
    <t>Com. Ad Altri Enti</t>
  </si>
  <si>
    <t>Presenti Al 31/12</t>
  </si>
  <si>
    <t>Tempo Parz.</t>
  </si>
  <si>
    <t>U(a)</t>
  </si>
  <si>
    <t>D(b)</t>
  </si>
  <si>
    <t>U(c)</t>
  </si>
  <si>
    <t>D(d)</t>
  </si>
  <si>
    <t>U(a+c)</t>
  </si>
  <si>
    <t>D(b+d)</t>
  </si>
  <si>
    <t>PROFESSIONI SANITARIE INFERMIERISTICHE</t>
  </si>
  <si>
    <t>COLLABORATORE PROFESSIONALE SANITARIO</t>
  </si>
  <si>
    <t>INFERMIERE</t>
  </si>
  <si>
    <t>INFERMIERE PEDIATRICO</t>
  </si>
  <si>
    <t>OPERATORE PROFESSIONALE SANITARIO</t>
  </si>
  <si>
    <t>PROFESSIONI TECNICO SANITARIE E DELLA PREVENZIONE</t>
  </si>
  <si>
    <t>DIETISTA</t>
  </si>
  <si>
    <t>TECNICO AUDIOMETRISTA</t>
  </si>
  <si>
    <t>TECNICO DELLA PREVENZIONE NELL AMBIENTE E NEI LUOGHI DI LAVORO</t>
  </si>
  <si>
    <t>TECNICO DI NEUROFISIOPATOLOGIA</t>
  </si>
  <si>
    <t>TECNICO SANITARIO DI LABORATORIO BIOMEDICO</t>
  </si>
  <si>
    <t>TECNICO SANITARIO DI RADIOLOGIA MEDICA</t>
  </si>
  <si>
    <t>ODONTOTECNICO</t>
  </si>
  <si>
    <t>PROFESSIONI SANITARIE RIABILITATIVE</t>
  </si>
  <si>
    <t>FISIOTERAPISTA</t>
  </si>
  <si>
    <t>LOGOPEDISTA</t>
  </si>
  <si>
    <t>ORTOTTISTA-ASSISTENTE DI OFTALMOLOGIA</t>
  </si>
  <si>
    <t>MASSAGGIATORE NON VEDENTE</t>
  </si>
  <si>
    <t>EDUCATORE PROFESSIONALE</t>
  </si>
  <si>
    <t>TERAPISTA DELLA NEURO E PSICOMOTRICITA DELL ETA  EVOLUTIVA</t>
  </si>
  <si>
    <t>TERAPISTA OCCUPAZIONALE</t>
  </si>
  <si>
    <t>T1B Personale a Tempo Pieno e Parziale Aziende Sanitarie Universitarie</t>
  </si>
  <si>
    <t xml:space="preserve"> LA TABELLA NON RISULTA RILEVATA </t>
  </si>
  <si>
    <t>T1e Fasce Retribuzione</t>
  </si>
  <si>
    <t>Con trattamento economico iniziale</t>
  </si>
  <si>
    <t>I Fascia</t>
  </si>
  <si>
    <t>II Fascia</t>
  </si>
  <si>
    <t>III Fascia</t>
  </si>
  <si>
    <t>IV Fascia</t>
  </si>
  <si>
    <t>V Fascia</t>
  </si>
  <si>
    <t>VI Fascia</t>
  </si>
  <si>
    <t>Totale (Presenti al 31/12)</t>
  </si>
  <si>
    <t>T1f Dirigenti medici distinti per specialità in servizio al 31/12</t>
  </si>
  <si>
    <t>(*) La figura professionale evidenziata non concorre a determinare i totali di colonna</t>
  </si>
  <si>
    <t>Specializzazioni</t>
  </si>
  <si>
    <t>15 septies (D.Lgs 502/92)</t>
  </si>
  <si>
    <t>Medici Universitari</t>
  </si>
  <si>
    <t>Specialisti Ambulatoriali Convenzionati (*)</t>
  </si>
  <si>
    <t>Totale Personale</t>
  </si>
  <si>
    <t>U (a)</t>
  </si>
  <si>
    <t>D (b)</t>
  </si>
  <si>
    <t>U (c)</t>
  </si>
  <si>
    <t>D (d)</t>
  </si>
  <si>
    <t>U (e)</t>
  </si>
  <si>
    <t>D (f)</t>
  </si>
  <si>
    <t xml:space="preserve">U </t>
  </si>
  <si>
    <t xml:space="preserve">D </t>
  </si>
  <si>
    <t>U (a+c+e)</t>
  </si>
  <si>
    <t>D (b+d+f)</t>
  </si>
  <si>
    <t>ALLERGOLOGIA ED IMMUNOLOGIA CLINICA</t>
  </si>
  <si>
    <t>ANATOMIA PATOLOGICA</t>
  </si>
  <si>
    <t>ANESTESIA RIANIMAZIONE,TERAPIA INTENSIVA E DEL DOLORE</t>
  </si>
  <si>
    <t>MALATTIE DELL'APPARATO CARDIOVASCOLARE</t>
  </si>
  <si>
    <t>CHIRURGIA GENERALE</t>
  </si>
  <si>
    <t>CHIRURGIA PEDIATRICA</t>
  </si>
  <si>
    <t>CHIRURGIA PLASTICA, RICOSTRUTTIVA ED ESTETICA</t>
  </si>
  <si>
    <t>DERMATOLOGIA E VENEREOLOGIA</t>
  </si>
  <si>
    <t>EMATOLOGIA</t>
  </si>
  <si>
    <t>GASTROENTEROLOGIA</t>
  </si>
  <si>
    <t>IGIENE E MEDICINA PREVENTIVA</t>
  </si>
  <si>
    <t>MALATTIE DELL'APPARATO RESPIRATORIO</t>
  </si>
  <si>
    <t>MEDICINA INTERNA</t>
  </si>
  <si>
    <t>NEFROLOGIA</t>
  </si>
  <si>
    <t>NEUROCHIRURGIA</t>
  </si>
  <si>
    <t>NEUROLOGIA</t>
  </si>
  <si>
    <t>NEUROPSICHIATRIA INFANTILE</t>
  </si>
  <si>
    <t>OFTALMOLOGIA</t>
  </si>
  <si>
    <t>ORTOPEDIA E TRAUMATOLOGIA</t>
  </si>
  <si>
    <t>OTORINOLARINGOIATRIA</t>
  </si>
  <si>
    <t>PATOLOGIA CLINICA E BIOCHIMICA CLINICA</t>
  </si>
  <si>
    <t>PEDIATRIA</t>
  </si>
  <si>
    <t>RADIODIAGNOSTICA</t>
  </si>
  <si>
    <t>ALTRE SPECIALIZZAZIONI</t>
  </si>
  <si>
    <t>SENZA SPECIALIZZAZIONE</t>
  </si>
  <si>
    <t>T1g Strutture, Posizioni e Incarichi</t>
  </si>
  <si>
    <t>Figure</t>
  </si>
  <si>
    <t>Strutture</t>
  </si>
  <si>
    <t>Posizioni</t>
  </si>
  <si>
    <t>Azienda</t>
  </si>
  <si>
    <t>Medici Odontoiatri e Veterinari</t>
  </si>
  <si>
    <t>Strutture Complesse (art.18, comma 1, I), lett. a)</t>
  </si>
  <si>
    <t>Previste</t>
  </si>
  <si>
    <t>Assegnate a personale a tempo indeterminato</t>
  </si>
  <si>
    <t>Strutture Semplici a Valenza Dipartimentale (art.18, comma 1, I), lett. b)</t>
  </si>
  <si>
    <t>Strutture Semplici (art.18, comma 1, I), lett. c)</t>
  </si>
  <si>
    <t>Altissima Professionalita' (art.18, comma 1, II), lett. a2)</t>
  </si>
  <si>
    <t>Previsti</t>
  </si>
  <si>
    <t>Assegnati a personale a tempo indeterminato</t>
  </si>
  <si>
    <t>Alta Specializzazione (art.18, comma 1, II), lett. b)</t>
  </si>
  <si>
    <t>Professionale di Base (art.18, comma 1, II), lett. d)</t>
  </si>
  <si>
    <t>Assegnati a personale art. 15 septies</t>
  </si>
  <si>
    <t>Biologi, Chimici, Farmacisti, Fisici, Psicologi</t>
  </si>
  <si>
    <t>Dirigenti Professioni Sanitarie</t>
  </si>
  <si>
    <t>Dirigenti  Professionali, Tecnici, Amministrativi</t>
  </si>
  <si>
    <t>Strutture Complesse (art.70 comma 1 lett.a)</t>
  </si>
  <si>
    <t>Strutture Semplici anche a Valenza Dipartiment.o Distret.(art.70,comma 1 lett.b)</t>
  </si>
  <si>
    <t xml:space="preserve">Incarico Professionale Alta specializzazione (art.70 comma 1 lett. c)  </t>
  </si>
  <si>
    <t>Personale non dirigente</t>
  </si>
  <si>
    <t>Incarico di Organizzazione - Ruolo Sanitario</t>
  </si>
  <si>
    <t xml:space="preserve">Con funzione di Coordinamento </t>
  </si>
  <si>
    <t>Incarichi di posizione organizzativa precedentemente attribuiti, ancora attivi</t>
  </si>
  <si>
    <t>Incarico di Organizzazione - Ruolo Tecnico</t>
  </si>
  <si>
    <t>Incarico di Organizzazione - Ruolo Amministrativo</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</si>
  <si>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</si>
  <si>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</si>
  <si>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</si>
  <si>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</si>
  <si>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</si>
  <si>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</si>
  <si>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</si>
  <si>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</si>
  <si>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</si>
  <si>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Anzianit? di servizio maturata al 31/12, anche in modo non continuativo, nell'attuale o in altre amministrazioni</t>
  </si>
  <si>
    <t>Fino a 1 anno</t>
  </si>
  <si>
    <t>Da 1 a 2 anni</t>
  </si>
  <si>
    <t>Da 2 a 3 anni</t>
  </si>
  <si>
    <t>Oltre i 3 anni</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</si>
  <si>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</si>
  <si>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</si>
  <si>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</si>
  <si>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</si>
  <si>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</si>
  <si>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</si>
  <si>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</si>
  <si>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</si>
  <si>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</si>
  <si>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</si>
  <si>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T4 Passaggi di Ruolo/Posizione Economica/Profilo</t>
  </si>
  <si>
    <t>Qualifica di partenza</t>
  </si>
  <si>
    <t>Qualifica di arrivo</t>
  </si>
  <si>
    <t>Numero di passagi</t>
  </si>
  <si>
    <t>TOTALE PASSAGGI</t>
  </si>
  <si>
    <t>FARMACISTI CON INC. DI STRUTTURA SEMPLICE (RAPP. ESCLUSIVO)</t>
  </si>
  <si>
    <t>PSICOLOGI CON INC. DI STRUTTURA SEMPLICE (RAPP. ESCLUSIVO)</t>
  </si>
  <si>
    <t>DIRIGENTE PROF. SANIT. INFERM/OSTETRICA (ALTRI INC. PROF.LI)</t>
  </si>
  <si>
    <t>DIRIGENTE PROF. TECNICO SANITARIE (ALTRI INC. PROF.LI)</t>
  </si>
  <si>
    <t>INGEGNERE DIR. A T. DETERMINATO(ART.15-SEPTIES DLGS. 502/92)</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</si>
  <si>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</si>
  <si>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</si>
  <si>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</si>
  <si>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</si>
  <si>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</si>
  <si>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</si>
  <si>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</si>
  <si>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</si>
  <si>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</si>
  <si>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</si>
  <si>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</si>
  <si>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</si>
  <si>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</si>
  <si>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</si>
  <si>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</si>
  <si>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</si>
  <si>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</si>
  <si>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</si>
  <si>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</si>
  <si>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</si>
  <si>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</si>
  <si>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</si>
  <si>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</si>
  <si>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</si>
  <si>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</si>
  <si>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</si>
  <si>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</si>
  <si>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</si>
  <si>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</si>
  <si>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</si>
  <si>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</si>
  <si>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</si>
  <si>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</si>
  <si>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</si>
  <si>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</si>
  <si>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</si>
  <si>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</si>
  <si>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</si>
  <si>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</si>
  <si>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</si>
  <si>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</si>
  <si>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</si>
  <si>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</si>
  <si>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</si>
  <si>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</si>
  <si>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</si>
  <si>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</si>
  <si>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</si>
  <si>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</si>
  <si>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</si>
  <si>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</si>
  <si>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</si>
  <si>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</si>
  <si>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</si>
  <si>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</si>
  <si>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</si>
  <si>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</si>
  <si>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</si>
  <si>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</si>
  <si>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</si>
  <si>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</si>
  <si>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</si>
  <si>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</si>
  <si>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</si>
  <si>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</si>
  <si>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</si>
  <si>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</si>
  <si>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</si>
  <si>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</si>
  <si>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</si>
  <si>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</si>
  <si>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</si>
  <si>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</si>
  <si>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</si>
  <si>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</si>
  <si>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</si>
  <si>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</si>
  <si>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</si>
  <si>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</si>
  <si>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</si>
  <si>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</si>
  <si>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</si>
  <si>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</si>
  <si>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</si>
  <si>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</si>
  <si>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ASSEGNO AD PERSONAM</t>
  </si>
  <si>
    <t>INDENNITÀ ART. 42, COMMA 5-TER, D.LGS. 151/2001</t>
  </si>
  <si>
    <t>INDENNITA' DE MARIA</t>
  </si>
  <si>
    <t>Qualifiche per le Voci di Spesa di Tipo S e T</t>
  </si>
  <si>
    <t>ALTRI COMPENSI ACCESSORI PERSONALE UNIVERSITARIO</t>
  </si>
  <si>
    <t>ALTRI COMPENSI PER PARTICOLARI CONDIZIONI DI LAVORO</t>
  </si>
  <si>
    <t>PRONTA DISPONIBILITA'</t>
  </si>
  <si>
    <t xml:space="preserve">COMPENSI PRODUTTIVITA' </t>
  </si>
  <si>
    <t>INCENTIVI PER FUNZIONI TECNICHE</t>
  </si>
  <si>
    <t>ONORARI AVVOCATI</t>
  </si>
  <si>
    <t>ELEMENTO PEREQUATIVO</t>
  </si>
  <si>
    <t>INDENNITA' D'INCARICO</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</si>
  <si>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</si>
  <si>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</si>
  <si>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</si>
  <si>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</si>
  <si>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</si>
  <si>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</si>
  <si>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</si>
  <si>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</si>
  <si>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</si>
  <si>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</si>
  <si>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</si>
  <si>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</si>
  <si>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</si>
  <si>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</si>
  <si>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</si>
  <si>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</si>
  <si>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</si>
  <si>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</si>
  <si>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</si>
  <si>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</si>
  <si>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</si>
  <si>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</si>
  <si>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</si>
  <si>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</si>
  <si>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</si>
  <si>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</si>
  <si>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</si>
  <si>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</si>
  <si>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</si>
  <si>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</si>
  <si>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</si>
  <si>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</si>
  <si>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</si>
  <si>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</si>
  <si>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</si>
  <si>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</si>
  <si>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SOMME RIMBORSATE ALLE UNIVERSITÀ PER INDENNITÀ DE MARIA</t>
  </si>
  <si>
    <t>ALTRE SOMME RIMBORSATE ALLE AMMINISTRAZIONI</t>
  </si>
  <si>
    <t>SOMME RICEVUTE DA U.E. E/O PRIVATI (-)</t>
  </si>
  <si>
    <t>RIMBORSI RICEVUTI PER PERS. COMAND./FUORI RUOLO/IN CONV. (-)</t>
  </si>
  <si>
    <t>ALTRI RIMBORSI RICEVUTI DALLE AMMINISTRAZIONI (-)</t>
  </si>
  <si>
    <t>ACCANTONAMENTI PER RINNOVI CONTRATTUALI</t>
  </si>
  <si>
    <t>COMPENSI AGGIUNTIVI PER LA DIRIGENZA MEDICA E VETERINARIA</t>
  </si>
  <si>
    <t>COMPENSI AGGIUNTIVI PER LA DIRIGENZA DEL RUOLO SANITARIO</t>
  </si>
  <si>
    <t>COMP.AGGIUNTIVI PERS.INFERM.CO E TECN.SAN.DI RADIOL.MED.</t>
  </si>
  <si>
    <t>Elenco istituzioni ed importi dei rimborsi effettuati</t>
  </si>
  <si>
    <t>4781,20 ASL NAPOLI 1 CENTRO
10957,32 REGIONE CAMPANIA</t>
  </si>
  <si>
    <t>Elenco istituzioni ed importi dei rimborsi ricevuti</t>
  </si>
  <si>
    <t>41948,48 CARDARELLI
141737,04 PASCALE</t>
  </si>
  <si>
    <t>T15 Fondo per la contrattazione integrativa</t>
  </si>
  <si>
    <t>Macrocategoria : DIRIGENTI SANITARI</t>
  </si>
  <si>
    <t>Importo di competenza</t>
  </si>
  <si>
    <t>Entrata</t>
  </si>
  <si>
    <t>Uscita</t>
  </si>
  <si>
    <t>Risorse fisse aventi carattere di certezza e stabilità</t>
  </si>
  <si>
    <t>ART 94 C 2 CCNL 16-18 - UNICO IMPORTO CONSOLIDATO 2019</t>
  </si>
  <si>
    <t>ART 94 C 3 L A CCNL 16-18 - INCREM 248,30 EURO DA 31.12.2018</t>
  </si>
  <si>
    <t>ART 94 C 3 L B CCNL 16-18 - RIA E ASS PERS CESS ANNO PREC.TE</t>
  </si>
  <si>
    <t>ART 94 C 3 L D CCNL 16-18 - INCR DOTAZ ORG (NUOVE ASS.NI)</t>
  </si>
  <si>
    <t>totale Risorse fisse aventi carattere di certezza e stabilità Fondo per la retribuzione degli incarichi</t>
  </si>
  <si>
    <t>totale Fondo per la retribuzione degli incarichi</t>
  </si>
  <si>
    <t>ART 95 C 2 CCNL 16-18 - UNICO IMPORTO CONSOLIDATO 2019</t>
  </si>
  <si>
    <t>ART 95 C 3 L A CCNL 16-18 - INCREM 162,50 EURO DA 31.12.2018</t>
  </si>
  <si>
    <t>ART 95 C 3 L C CCNL 16-18 - INCR DOTAZ ORG (NUOVE ASS.NI)</t>
  </si>
  <si>
    <t>totale Risorse fisse aventi carattere di certezza e stabilità Fondo per la retribuzione di risultato</t>
  </si>
  <si>
    <t>554.575</t>
  </si>
  <si>
    <t>Risorse variabili</t>
  </si>
  <si>
    <t>ART 95 C 4 L A CCNL 16-18 - RATEI RIA ASS PERS CESS ANNO PR</t>
  </si>
  <si>
    <t>totale Risorse variabili Fondo per la retribuzione di risultato</t>
  </si>
  <si>
    <t>53.107</t>
  </si>
  <si>
    <t>totale Fondo per la retribuzione di risultato</t>
  </si>
  <si>
    <t>ART 96 C 2 CCNL 16-18 - UNICO IMPORTO CONSOLIDATO 2019</t>
  </si>
  <si>
    <t>ART 96 C 3 L A CCNL 16-18 - INCREM 325,00 EURO DA 31.12.2018</t>
  </si>
  <si>
    <t>ART 96 C 3 L C CCNL 16-18 -- INCR DOTAZ ORG (NUOVE ASS.NI)</t>
  </si>
  <si>
    <t>totale Risorse fisse aventi carattere di certezza e stabilità Fondo per la retribuzione delle condizioni di lavoro</t>
  </si>
  <si>
    <t>totale Fondo per la retribuzione delle condizioni di lavoro</t>
  </si>
  <si>
    <t>Destinazioni erogate per prestazioni rese nell'anno di riferimento</t>
  </si>
  <si>
    <t>INDENNITÀ DI INCARICO DI DIREZIONE DI STRUTTURA COMPLESSA</t>
  </si>
  <si>
    <t>INDENNITÀ SPECIFICITÀ MEDICO-VETERINARIA</t>
  </si>
  <si>
    <t>totale Destinazioni erogate per prestazioni rese nell'anno di riferimento Fondo per la retribuzione degli incarichi</t>
  </si>
  <si>
    <t>INDENNITÀ PER SOSTITUZIONI</t>
  </si>
  <si>
    <t>totale Destinazioni erogate per prestazioni rese nell'anno di riferimento Fondo per la retribuzione di risultato</t>
  </si>
  <si>
    <t>COMPENSI CORRELATI ALLE CONDIZIONI DI LAVORO</t>
  </si>
  <si>
    <t>totale Destinazioni erogate per prestazioni rese nell'anno di riferimento Fondo per la retribuzione delle condizioni di lavoro</t>
  </si>
  <si>
    <t>Macrocategoria : DIRIGENTI PROFESSIONALI, TECNICI E AMMINISTRATIVI</t>
  </si>
  <si>
    <t>ART 90 C 2 CCNL 16-18 - UNICO IMPORTO CONSOLIDATO 2020</t>
  </si>
  <si>
    <t>ART 90 C 3 L A CCNL 16-18 - INCR. 338,00 EURO DA 1.1.2018</t>
  </si>
  <si>
    <t>ART 90 C 3 L D CCNL 16-18 - INCR DOT ORG - NUOVE ASS.NI</t>
  </si>
  <si>
    <t>ALTRE RISORSE NON COMPRESE FRA LE PRECEDENTI</t>
  </si>
  <si>
    <t>totale Risorse fisse aventi carattere di certezza e stabilità Fondo posizione</t>
  </si>
  <si>
    <t>totale Fondo posizione</t>
  </si>
  <si>
    <t>ART 91 C 2 CCNL 16-18 - UNICO IMPORTO CONSOLIDATO 2020</t>
  </si>
  <si>
    <t>ART 91 C 3 L A CCNL 16-18 - INCR. 559,00 EURO DA 31.12.2018</t>
  </si>
  <si>
    <t>ART 91 C 3 L C CCNL 16-18 - INCR DOT ORG - NUOVE ASS.NI</t>
  </si>
  <si>
    <t>totale Risorse fisse aventi carattere di certezza e stabilità Fondo risultato</t>
  </si>
  <si>
    <t>totale Fondo risultato</t>
  </si>
  <si>
    <t>totale Destinazioni erogate per prestazioni rese nell'anno di riferimento Fondo posizione</t>
  </si>
  <si>
    <t>totale Destinazioni erogate per prestazioni rese nell'anno di riferimento Fondo risultato</t>
  </si>
  <si>
    <t>Macrocategoria : PERSONALE NON DIRIGENTE</t>
  </si>
  <si>
    <t>ART 80 C 2 CCNL 16-18 - UNICO IMPORTO CONSOLIDATO 2017</t>
  </si>
  <si>
    <t>ART 80 C3 L A CCNL 16-18 - INCREM 91,00 EURO DAL 31.12.2018</t>
  </si>
  <si>
    <t>ART 80 C 3 L B CCNL 16-18 - INCR DOTAZ ORG (NUOVE ASS.NI)</t>
  </si>
  <si>
    <t>ART 80 C 3 L C CCNL 16-18 - RIA  PERSONALE CESSATO</t>
  </si>
  <si>
    <t>totale Risorse fisse aventi carattere di certezza e stabilità Fondo cond. lav. e incar.</t>
  </si>
  <si>
    <t>totale Fondo cond. lav. e incar.</t>
  </si>
  <si>
    <t>ART 81 C 2 CCNL 16-18 - UNICO IMPORTO CONSOLIDATO 2017</t>
  </si>
  <si>
    <t>ART 81 C 3 L A CCNL 16-18 - RIDET PER INCREM STIP CCNL</t>
  </si>
  <si>
    <t>ART 81 C 3 L B CCNL 16-18 - INCR DOTAZ ORG (NUOVE ASSUNZ.)</t>
  </si>
  <si>
    <t>totale Risorse fisse aventi carattere di certezza e stabilità Fondo premialità e fasce</t>
  </si>
  <si>
    <t>5.451.418</t>
  </si>
  <si>
    <t>ART 81 C 4 L E CCNL 16-18 - RIA CESS ANNO PREC MENS RESIDUE</t>
  </si>
  <si>
    <t>totale Risorse variabili Fondo premialità e fasce</t>
  </si>
  <si>
    <t>13.396</t>
  </si>
  <si>
    <t>totale Fondo premialità e fasce</t>
  </si>
  <si>
    <t>INCARICHI DI POSIZIONE E COORDINAMENTO</t>
  </si>
  <si>
    <t>VALORE COMUNE EX IND QUALIF PROF.LE E IND PROF.LE SPECIFICA</t>
  </si>
  <si>
    <t>COMPENSI LAVORO STRAORDINARIO</t>
  </si>
  <si>
    <t>INDENNITÀ CONDIZIONI DI LAVORO</t>
  </si>
  <si>
    <t>totale Destinazioni erogate per prestazioni rese nell'anno di riferimento Fondo cond. lav. e incar.</t>
  </si>
  <si>
    <t>DIFFERENZIALI RETRIBUTIVI PROGRESSIONI ECONOMICHE STORICHE</t>
  </si>
  <si>
    <t>PREMI CORRELATI ALLA PERFORMANCE ORGANIZZATIVA</t>
  </si>
  <si>
    <t>PREMI CORRELATI ALLA PERFORMANCE INDIVIDUALE</t>
  </si>
  <si>
    <t>totale Destinazioni erogate per prestazioni rese nell'anno di riferimento Fondo premialità e fasce</t>
  </si>
  <si>
    <t>Scheda di Riconciliazione</t>
  </si>
  <si>
    <t>Voci di Spesa/Costo</t>
  </si>
  <si>
    <t>Importo Sico</t>
  </si>
  <si>
    <t>Importo Siope</t>
  </si>
  <si>
    <t>Importo Bilancio</t>
  </si>
  <si>
    <t>Nota</t>
  </si>
  <si>
    <t>Totale T12</t>
  </si>
  <si>
    <t>41796068</t>
  </si>
  <si>
    <t>63522466</t>
  </si>
  <si>
    <t>la squadratura dipende dal costo dei direttori e di L110 (tab14) compreso nell'importo di bilancio</t>
  </si>
  <si>
    <t>Totale T13</t>
  </si>
  <si>
    <t>21190929</t>
  </si>
  <si>
    <t>Assegno T14</t>
  </si>
  <si>
    <t>235386</t>
  </si>
  <si>
    <t>TOTALE PARZIALE</t>
  </si>
  <si>
    <t>63222383</t>
  </si>
  <si>
    <t xml:space="preserve">L010 - GESTIONE MENSE </t>
  </si>
  <si>
    <t>L011 - EROGAZIONE BUONI PASTO</t>
  </si>
  <si>
    <t>707936</t>
  </si>
  <si>
    <t>925505</t>
  </si>
  <si>
    <t>L'importo è al lordo delle trattenute effettuate ai dipendenti</t>
  </si>
  <si>
    <t>L020 - FORMAZIONE DEL PERSONALE</t>
  </si>
  <si>
    <t>44433</t>
  </si>
  <si>
    <t>L107 - COPERTURE ASSICURATIVE</t>
  </si>
  <si>
    <t>40056</t>
  </si>
  <si>
    <t>L108 - CONTRATTI DI COLLABORAZIONE COORDINATA E CONTINUATIVA</t>
  </si>
  <si>
    <t>548659</t>
  </si>
  <si>
    <t>L109 - INCARICHI LIBERO PROFESSIONALI/STUDIO/RICERCA/CONSULENZA</t>
  </si>
  <si>
    <t>627716</t>
  </si>
  <si>
    <t>P015 - RETRIBUZIONI PERSONALE  A TEMPO DETERMINATO</t>
  </si>
  <si>
    <t>5404345</t>
  </si>
  <si>
    <t>P035 - CONTRIBUTI A CARICO DELL'AMM. PER FONDI PREV. COMPLEMENTARE</t>
  </si>
  <si>
    <t>P055 - CONTRIBUTI A CARICO DELL'AMM.NE SU COMP. FISSE E ACCESSORIE</t>
  </si>
  <si>
    <t>18171085</t>
  </si>
  <si>
    <t>P061 - IRAP</t>
  </si>
  <si>
    <t>6067208</t>
  </si>
  <si>
    <t>P062 - ONERI PER I CONTRATTI DI SOMMINISTRAZIONE(INTERINALI)</t>
  </si>
  <si>
    <t>1845237</t>
  </si>
  <si>
    <t>P065 - COMPENSI PER PERSONALE LSU/LPU</t>
  </si>
  <si>
    <t>P091 - ACCANTONAMENTI PER RINNOVI CONTRATTUALI</t>
  </si>
  <si>
    <t>2994880</t>
  </si>
  <si>
    <t>P092 - COMPENSI AGGIUNTIVI PER LA DIRIGENZA MEDICA E VETERINARIA</t>
  </si>
  <si>
    <t>2484425</t>
  </si>
  <si>
    <t>P093 - COMPENSI AGGIUNTIVI PER LA DIRIGENZA DEL RUOLO SANITARIO</t>
  </si>
  <si>
    <t>7194</t>
  </si>
  <si>
    <t>P094 - COMP.AGGIUNTIVI PERS.INFERM.CO E TECN.SAN.DI RADIOL.MED.</t>
  </si>
  <si>
    <t>SOMME RIMBORSATE ALLE AMMINISTRAZIONI PER SPESE DI PERSONALE
(sommatoria dei diversi rimborsi presenti in tabella 14)</t>
  </si>
  <si>
    <t>15739</t>
  </si>
  <si>
    <t>102181296</t>
  </si>
  <si>
    <t>102698948</t>
  </si>
  <si>
    <t>RIMBORSI RICEVUTI  DALLE AMMINISTRAZIONI PER SPESE DI PERSONALE  (a riduzione)
(sommatoria dei diversi rimborsi presenti in tabella 14)</t>
  </si>
  <si>
    <t>183886</t>
  </si>
  <si>
    <t>TOTALE GENERALE AL NETTO DEI RIMBORSI</t>
  </si>
  <si>
    <t>101997410</t>
  </si>
  <si>
    <t>102515062</t>
  </si>
</sst>
</file>

<file path=xl/styles.xml><?xml version="1.0" encoding="utf-8"?>
<styleSheet xmlns="http://schemas.openxmlformats.org/spreadsheetml/2006/main">
  <numFmts count="1">
    <numFmt numFmtId="164" formatCode="#,##0.00"/>
  </numFmts>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0">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16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D10" t="s">
        <v>42</v>
      </c>
      <c r="E10" t="s">
        <v>42</v>
      </c>
      <c r="I10" t="s">
        <v>42</v>
      </c>
      <c r="J10" t="s">
        <v>42</v>
      </c>
      <c r="K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D11" t="s">
        <v>42</v>
      </c>
      <c r="I11" t="s">
        <v>42</v>
      </c>
      <c r="J11" t="s">
        <v>42</v>
      </c>
      <c r="K11" t="s">
        <v>42</v>
      </c>
      <c r="M11" t="s">
        <v>42</v>
      </c>
      <c r="N11" t="s">
        <v>42</v>
      </c>
      <c r="O11" t="s">
        <v>42</v>
      </c>
      <c r="P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D12" t="s">
        <v>42</v>
      </c>
      <c r="I12" t="s">
        <v>42</v>
      </c>
      <c r="J12" t="s">
        <v>42</v>
      </c>
      <c r="K12" t="s">
        <v>42</v>
      </c>
      <c r="M12" t="s">
        <v>42</v>
      </c>
      <c r="N12" t="s">
        <v>42</v>
      </c>
      <c r="O12" t="s">
        <v>42</v>
      </c>
      <c r="P12" t="s">
        <v>42</v>
      </c>
      <c r="Q12" t="s">
        <v>42</v>
      </c>
      <c r="R12" t="s">
        <v>42</v>
      </c>
      <c r="S12" t="s">
        <v>42</v>
      </c>
      <c r="T12" t="s">
        <v>42</v>
      </c>
      <c r="U12" t="s">
        <v>42</v>
      </c>
      <c r="W12" t="s">
        <v>42</v>
      </c>
      <c r="X12" t="s">
        <v>42</v>
      </c>
      <c r="Y12" t="s">
        <v>42</v>
      </c>
      <c r="Z12" t="s">
        <v>42</v>
      </c>
      <c r="AA12" t="s">
        <v>42</v>
      </c>
      <c r="AB12" t="s">
        <v>42</v>
      </c>
      <c r="AE12" t="s">
        <v>42</v>
      </c>
    </row>
    <row r="14" ht="12.75">
      <c r="A14" s="3" t="s">
        <v>45</v>
      </c>
    </row>
    <row r="16" ht="12.75">
      <c r="A16" s="1" t="s">
        <v>46</v>
      </c>
    </row>
    <row r="17" ht="12.75">
      <c r="A17" s="1" t="s">
        <v>47</v>
      </c>
    </row>
    <row r="20" ht="12.75">
      <c r="A20" s="4" t="s">
        <v>48</v>
      </c>
    </row>
    <row r="22" spans="1:12" ht="12.75">
      <c r="A22" s="2" t="s">
        <v>11</v>
      </c>
      <c r="B22" s="2" t="s">
        <v>49</v>
      </c>
      <c r="C22" s="2" t="s">
        <v>50</v>
      </c>
      <c r="D22" s="2" t="s">
        <v>51</v>
      </c>
      <c r="E22" s="2" t="s">
        <v>52</v>
      </c>
      <c r="F22" s="2" t="s">
        <v>53</v>
      </c>
      <c r="G22" s="2" t="s">
        <v>54</v>
      </c>
      <c r="H22" s="2" t="s">
        <v>55</v>
      </c>
      <c r="I22" s="2" t="s">
        <v>56</v>
      </c>
      <c r="J22" s="2" t="s">
        <v>57</v>
      </c>
      <c r="K22" s="2" t="s">
        <v>58</v>
      </c>
      <c r="L22" s="2" t="s">
        <v>59</v>
      </c>
    </row>
    <row r="23" spans="1:12" ht="12.75">
      <c r="A23" s="2" t="s">
        <v>60</v>
      </c>
      <c r="B23" t="s">
        <v>61</v>
      </c>
      <c r="C23" t="s">
        <v>61</v>
      </c>
      <c r="D23" t="s">
        <v>61</v>
      </c>
      <c r="E23" t="s">
        <v>61</v>
      </c>
      <c r="F23" t="s">
        <v>61</v>
      </c>
      <c r="G23" t="s">
        <v>61</v>
      </c>
      <c r="H23" t="s">
        <v>61</v>
      </c>
      <c r="I23" t="s">
        <v>61</v>
      </c>
      <c r="J23" t="s">
        <v>61</v>
      </c>
      <c r="K23" t="s">
        <v>61</v>
      </c>
      <c r="L23" t="s">
        <v>61</v>
      </c>
    </row>
    <row r="25" spans="1:18" ht="12.75">
      <c r="A25" s="2" t="s">
        <v>11</v>
      </c>
      <c r="B25" s="2" t="s">
        <v>62</v>
      </c>
      <c r="C25" s="2" t="s">
        <v>63</v>
      </c>
      <c r="D25" s="2" t="s">
        <v>64</v>
      </c>
      <c r="E25" s="2" t="s">
        <v>65</v>
      </c>
      <c r="F25" s="2" t="s">
        <v>66</v>
      </c>
      <c r="G25" s="2" t="s">
        <v>67</v>
      </c>
      <c r="H25" s="2" t="s">
        <v>68</v>
      </c>
      <c r="I25" s="2" t="s">
        <v>69</v>
      </c>
      <c r="J25" s="2" t="s">
        <v>70</v>
      </c>
      <c r="K25" s="2" t="s">
        <v>71</v>
      </c>
      <c r="L25" s="2" t="s">
        <v>72</v>
      </c>
      <c r="M25" s="2" t="s">
        <v>73</v>
      </c>
      <c r="N25" s="2" t="s">
        <v>74</v>
      </c>
      <c r="O25" s="2" t="s">
        <v>75</v>
      </c>
      <c r="P25" s="2" t="s">
        <v>76</v>
      </c>
      <c r="Q25" s="2" t="s">
        <v>77</v>
      </c>
      <c r="R25" s="2" t="s">
        <v>78</v>
      </c>
    </row>
    <row r="26" spans="1:18" ht="12.75">
      <c r="A26" s="2" t="s">
        <v>60</v>
      </c>
      <c r="B26" t="s">
        <v>61</v>
      </c>
      <c r="C26" t="s">
        <v>61</v>
      </c>
      <c r="D26" t="s">
        <v>61</v>
      </c>
      <c r="E26" t="s">
        <v>61</v>
      </c>
      <c r="F26" t="s">
        <v>79</v>
      </c>
      <c r="G26" t="s">
        <v>79</v>
      </c>
      <c r="H26" t="s">
        <v>61</v>
      </c>
      <c r="I26" t="s">
        <v>79</v>
      </c>
      <c r="J26" t="s">
        <v>61</v>
      </c>
      <c r="K26" t="s">
        <v>79</v>
      </c>
      <c r="L26" t="s">
        <v>61</v>
      </c>
      <c r="M26" t="s">
        <v>61</v>
      </c>
      <c r="N26" t="s">
        <v>61</v>
      </c>
      <c r="O26" t="s">
        <v>61</v>
      </c>
      <c r="P26" t="s">
        <v>61</v>
      </c>
      <c r="Q26" t="s">
        <v>61</v>
      </c>
      <c r="R26" t="s">
        <v>61</v>
      </c>
    </row>
    <row r="28" ht="12.75">
      <c r="A28" s="2" t="s">
        <v>80</v>
      </c>
    </row>
    <row r="30" ht="12.75">
      <c r="A30" s="2" t="s">
        <v>81</v>
      </c>
    </row>
    <row r="31" ht="12.75">
      <c r="A31" s="2" t="s">
        <v>82</v>
      </c>
    </row>
    <row r="32" ht="12.75">
      <c r="A32" s="2" t="s">
        <v>83</v>
      </c>
    </row>
    <row r="33" ht="12.75">
      <c r="A33" s="2" t="s">
        <v>84</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9.140625" defaultRowHeight="12.75"/>
  <sheetData>
    <row r="1" ht="12.75">
      <c r="A1" s="1" t="s">
        <v>39</v>
      </c>
    </row>
    <row r="4" spans="1:3" ht="12.75">
      <c r="A4" s="2" t="s">
        <v>421</v>
      </c>
      <c r="C4" t="s">
        <v>216</v>
      </c>
    </row>
    <row r="5" ht="12.75">
      <c r="A5" s="2" t="s">
        <v>422</v>
      </c>
    </row>
    <row r="6" spans="1:9" ht="12.75">
      <c r="A6" t="s">
        <v>423</v>
      </c>
      <c r="I6" t="s">
        <v>424</v>
      </c>
    </row>
    <row r="7" spans="1:9" ht="12.75">
      <c r="A7" t="s">
        <v>425</v>
      </c>
      <c r="I7" t="s">
        <v>424</v>
      </c>
    </row>
    <row r="8" spans="1:9" ht="12.75">
      <c r="A8" t="s">
        <v>426</v>
      </c>
      <c r="I8" t="s">
        <v>424</v>
      </c>
    </row>
    <row r="9" spans="1:9" ht="12.75">
      <c r="A9" t="s">
        <v>427</v>
      </c>
      <c r="I9" t="s">
        <v>261</v>
      </c>
    </row>
    <row r="10" ht="12.75">
      <c r="A10" s="2" t="s">
        <v>428</v>
      </c>
    </row>
    <row r="11" spans="1:9" ht="12.75">
      <c r="A11" t="s">
        <v>429</v>
      </c>
      <c r="I11" t="s">
        <v>299</v>
      </c>
    </row>
    <row r="12" spans="1:9" ht="12.75">
      <c r="A12" t="s">
        <v>430</v>
      </c>
      <c r="I12" t="s">
        <v>431</v>
      </c>
    </row>
    <row r="13" spans="1:9" ht="12.75">
      <c r="A13" t="s">
        <v>432</v>
      </c>
      <c r="I13" t="s">
        <v>294</v>
      </c>
    </row>
    <row r="14" spans="1:9" ht="12.75">
      <c r="A14" t="s">
        <v>433</v>
      </c>
      <c r="I14" t="s">
        <v>434</v>
      </c>
    </row>
    <row r="15" ht="12.75">
      <c r="A15" s="2" t="s">
        <v>435</v>
      </c>
    </row>
    <row r="16" spans="1:9" ht="12.75">
      <c r="A16" t="s">
        <v>436</v>
      </c>
      <c r="I16" t="s">
        <v>437</v>
      </c>
    </row>
    <row r="17" spans="1:9" ht="12.75">
      <c r="A17" t="s">
        <v>438</v>
      </c>
      <c r="I17" t="s">
        <v>439</v>
      </c>
    </row>
    <row r="18" spans="1:9" ht="12.75">
      <c r="A18" t="s">
        <v>440</v>
      </c>
      <c r="I18" t="s">
        <v>441</v>
      </c>
    </row>
    <row r="19" spans="1:9" ht="12.75">
      <c r="A19" t="s">
        <v>442</v>
      </c>
      <c r="I19" t="s">
        <v>443</v>
      </c>
    </row>
    <row r="20" spans="1:9" ht="12.75">
      <c r="A20" t="s">
        <v>444</v>
      </c>
      <c r="I20" t="s">
        <v>434</v>
      </c>
    </row>
    <row r="21" spans="1:9" ht="12.75">
      <c r="A21" t="s">
        <v>445</v>
      </c>
      <c r="I21" t="s">
        <v>434</v>
      </c>
    </row>
    <row r="22" spans="1:9" ht="12.75">
      <c r="A22" t="s">
        <v>446</v>
      </c>
      <c r="I22" t="s">
        <v>131</v>
      </c>
    </row>
    <row r="23" spans="1:9" ht="12.75">
      <c r="A23" t="s">
        <v>447</v>
      </c>
      <c r="I23" t="s">
        <v>448</v>
      </c>
    </row>
    <row r="24" spans="1:9" ht="12.75">
      <c r="A24" t="s">
        <v>449</v>
      </c>
      <c r="I24" t="s">
        <v>356</v>
      </c>
    </row>
    <row r="25" spans="1:9" ht="12.75">
      <c r="A25" t="s">
        <v>450</v>
      </c>
      <c r="I25" t="s">
        <v>451</v>
      </c>
    </row>
    <row r="26" spans="1:9" ht="12.75">
      <c r="A26" t="s">
        <v>452</v>
      </c>
      <c r="I26" t="s">
        <v>453</v>
      </c>
    </row>
    <row r="27" spans="1:9" ht="12.75">
      <c r="A27" t="s">
        <v>454</v>
      </c>
      <c r="I27" t="s">
        <v>455</v>
      </c>
    </row>
    <row r="28" spans="1:9" ht="12.75">
      <c r="A28" t="s">
        <v>456</v>
      </c>
      <c r="I28" t="s">
        <v>434</v>
      </c>
    </row>
    <row r="29" spans="1:9" ht="12.75">
      <c r="A29" t="s">
        <v>457</v>
      </c>
      <c r="I29" t="s">
        <v>434</v>
      </c>
    </row>
    <row r="30" spans="1:9" ht="12.75">
      <c r="A30" t="s">
        <v>458</v>
      </c>
      <c r="I30" t="s">
        <v>354</v>
      </c>
    </row>
    <row r="31" spans="1:9" ht="12.75">
      <c r="A31" t="s">
        <v>459</v>
      </c>
      <c r="I31" t="s">
        <v>460</v>
      </c>
    </row>
    <row r="32" spans="1:9" ht="12.75">
      <c r="A32" t="s">
        <v>461</v>
      </c>
      <c r="I32" t="s">
        <v>434</v>
      </c>
    </row>
    <row r="33" spans="1:9" ht="12.75">
      <c r="A33" t="s">
        <v>462</v>
      </c>
      <c r="I33" t="s">
        <v>434</v>
      </c>
    </row>
    <row r="34" ht="12.75">
      <c r="A34" s="2" t="s">
        <v>463</v>
      </c>
    </row>
    <row r="35" spans="1:9" ht="12.75">
      <c r="A35" t="s">
        <v>464</v>
      </c>
      <c r="I35" t="s">
        <v>465</v>
      </c>
    </row>
    <row r="36" spans="1:9" ht="12.75">
      <c r="A36" t="s">
        <v>466</v>
      </c>
      <c r="I36" t="s">
        <v>434</v>
      </c>
    </row>
    <row r="37" spans="1:9" ht="12.75">
      <c r="A37" t="s">
        <v>467</v>
      </c>
      <c r="I37" t="s">
        <v>468</v>
      </c>
    </row>
    <row r="38" spans="1:9" ht="12.75">
      <c r="A38" t="s">
        <v>469</v>
      </c>
      <c r="I38" t="s">
        <v>468</v>
      </c>
    </row>
    <row r="39" spans="1:9" ht="12.75">
      <c r="A39" t="s">
        <v>470</v>
      </c>
      <c r="I39" t="s">
        <v>468</v>
      </c>
    </row>
    <row r="40" spans="1:9" ht="12.75">
      <c r="A40" t="s">
        <v>471</v>
      </c>
      <c r="I40" t="s">
        <v>61</v>
      </c>
    </row>
    <row r="41" ht="12.75">
      <c r="A41" s="2" t="s">
        <v>472</v>
      </c>
    </row>
    <row r="42" spans="1:9" ht="12.75">
      <c r="A42" t="s">
        <v>473</v>
      </c>
      <c r="I42" t="s">
        <v>434</v>
      </c>
    </row>
    <row r="43" spans="1:9" ht="12.75">
      <c r="A43" t="s">
        <v>474</v>
      </c>
      <c r="I43" t="s">
        <v>434</v>
      </c>
    </row>
    <row r="46" spans="1:3" ht="12.75">
      <c r="A46" s="2" t="s">
        <v>421</v>
      </c>
      <c r="C46" t="s">
        <v>273</v>
      </c>
    </row>
    <row r="47" ht="12.75">
      <c r="A47" s="2" t="s">
        <v>422</v>
      </c>
    </row>
    <row r="48" spans="1:9" ht="12.75">
      <c r="A48" t="s">
        <v>423</v>
      </c>
      <c r="I48" t="s">
        <v>424</v>
      </c>
    </row>
    <row r="49" spans="1:9" ht="12.75">
      <c r="A49" t="s">
        <v>425</v>
      </c>
      <c r="I49" t="s">
        <v>424</v>
      </c>
    </row>
    <row r="50" spans="1:9" ht="12.75">
      <c r="A50" t="s">
        <v>426</v>
      </c>
      <c r="I50" t="s">
        <v>424</v>
      </c>
    </row>
    <row r="51" spans="1:9" ht="12.75">
      <c r="A51" t="s">
        <v>427</v>
      </c>
      <c r="I51" t="s">
        <v>261</v>
      </c>
    </row>
    <row r="52" ht="12.75">
      <c r="A52" s="2" t="s">
        <v>428</v>
      </c>
    </row>
    <row r="53" spans="1:9" ht="12.75">
      <c r="A53" t="s">
        <v>429</v>
      </c>
      <c r="I53" t="s">
        <v>300</v>
      </c>
    </row>
    <row r="54" spans="1:9" ht="12.75">
      <c r="A54" t="s">
        <v>430</v>
      </c>
      <c r="I54" t="s">
        <v>475</v>
      </c>
    </row>
    <row r="55" spans="1:9" ht="12.75">
      <c r="A55" t="s">
        <v>432</v>
      </c>
      <c r="I55" t="s">
        <v>295</v>
      </c>
    </row>
    <row r="56" spans="1:9" ht="12.75">
      <c r="A56" t="s">
        <v>433</v>
      </c>
      <c r="I56" t="s">
        <v>434</v>
      </c>
    </row>
    <row r="57" ht="12.75">
      <c r="A57" s="2" t="s">
        <v>435</v>
      </c>
    </row>
    <row r="58" spans="1:9" ht="12.75">
      <c r="A58" t="s">
        <v>476</v>
      </c>
      <c r="I58" t="s">
        <v>383</v>
      </c>
    </row>
    <row r="59" spans="1:9" ht="12.75">
      <c r="A59" t="s">
        <v>438</v>
      </c>
      <c r="I59" t="s">
        <v>477</v>
      </c>
    </row>
    <row r="60" spans="1:9" ht="12.75">
      <c r="A60" t="s">
        <v>478</v>
      </c>
      <c r="I60" t="s">
        <v>131</v>
      </c>
    </row>
    <row r="61" spans="1:9" ht="12.75">
      <c r="A61" t="s">
        <v>479</v>
      </c>
      <c r="I61" t="s">
        <v>480</v>
      </c>
    </row>
    <row r="62" spans="1:9" ht="12.75">
      <c r="A62" t="s">
        <v>481</v>
      </c>
      <c r="I62" t="s">
        <v>482</v>
      </c>
    </row>
    <row r="63" spans="1:9" ht="12.75">
      <c r="A63" t="s">
        <v>483</v>
      </c>
      <c r="I63" t="s">
        <v>434</v>
      </c>
    </row>
    <row r="64" spans="1:9" ht="12.75">
      <c r="A64" t="s">
        <v>461</v>
      </c>
      <c r="I64" t="s">
        <v>434</v>
      </c>
    </row>
    <row r="65" spans="1:9" ht="12.75">
      <c r="A65" t="s">
        <v>462</v>
      </c>
      <c r="I65" t="s">
        <v>434</v>
      </c>
    </row>
    <row r="66" ht="12.75">
      <c r="A66" s="2" t="s">
        <v>463</v>
      </c>
    </row>
    <row r="67" spans="1:9" ht="12.75">
      <c r="A67" t="s">
        <v>464</v>
      </c>
      <c r="I67" t="s">
        <v>484</v>
      </c>
    </row>
    <row r="68" spans="1:9" ht="12.75">
      <c r="A68" t="s">
        <v>466</v>
      </c>
      <c r="I68" t="s">
        <v>434</v>
      </c>
    </row>
    <row r="69" spans="1:9" ht="12.75">
      <c r="A69" t="s">
        <v>467</v>
      </c>
      <c r="I69" t="s">
        <v>468</v>
      </c>
    </row>
    <row r="70" spans="1:9" ht="12.75">
      <c r="A70" t="s">
        <v>469</v>
      </c>
      <c r="I70" t="s">
        <v>468</v>
      </c>
    </row>
    <row r="71" spans="1:9" ht="12.75">
      <c r="A71" t="s">
        <v>470</v>
      </c>
      <c r="I71" t="s">
        <v>468</v>
      </c>
    </row>
    <row r="72" spans="1:9" ht="12.75">
      <c r="A72" t="s">
        <v>471</v>
      </c>
      <c r="I72" t="s">
        <v>61</v>
      </c>
    </row>
    <row r="73" ht="12.75">
      <c r="A73" s="2" t="s">
        <v>472</v>
      </c>
    </row>
    <row r="74" spans="1:9" ht="12.75">
      <c r="A74" t="s">
        <v>473</v>
      </c>
      <c r="I74" t="s">
        <v>434</v>
      </c>
    </row>
    <row r="75" spans="1:9" ht="12.75">
      <c r="A75" t="s">
        <v>474</v>
      </c>
      <c r="I75" t="s">
        <v>434</v>
      </c>
    </row>
    <row r="78" spans="1:3" ht="12.75">
      <c r="A78" s="2" t="s">
        <v>421</v>
      </c>
      <c r="C78" t="s">
        <v>245</v>
      </c>
    </row>
    <row r="79" ht="12.75">
      <c r="A79" s="2" t="s">
        <v>422</v>
      </c>
    </row>
    <row r="80" spans="1:9" ht="12.75">
      <c r="A80" t="s">
        <v>423</v>
      </c>
      <c r="I80" t="s">
        <v>424</v>
      </c>
    </row>
    <row r="81" spans="1:9" ht="12.75">
      <c r="A81" t="s">
        <v>425</v>
      </c>
      <c r="I81" t="s">
        <v>424</v>
      </c>
    </row>
    <row r="82" spans="1:9" ht="12.75">
      <c r="A82" t="s">
        <v>426</v>
      </c>
      <c r="I82" t="s">
        <v>424</v>
      </c>
    </row>
    <row r="83" spans="1:9" ht="12.75">
      <c r="A83" t="s">
        <v>427</v>
      </c>
      <c r="I83" t="s">
        <v>261</v>
      </c>
    </row>
    <row r="84" ht="12.75">
      <c r="A84" s="2" t="s">
        <v>428</v>
      </c>
    </row>
    <row r="85" spans="1:9" ht="12.75">
      <c r="A85" t="s">
        <v>429</v>
      </c>
      <c r="I85" t="s">
        <v>301</v>
      </c>
    </row>
    <row r="86" spans="1:9" ht="12.75">
      <c r="A86" t="s">
        <v>430</v>
      </c>
      <c r="I86" t="s">
        <v>485</v>
      </c>
    </row>
    <row r="87" spans="1:9" ht="12.75">
      <c r="A87" t="s">
        <v>432</v>
      </c>
      <c r="I87" t="s">
        <v>296</v>
      </c>
    </row>
    <row r="88" spans="1:9" ht="12.75">
      <c r="A88" t="s">
        <v>486</v>
      </c>
      <c r="I88" t="s">
        <v>434</v>
      </c>
    </row>
    <row r="89" spans="1:9" ht="12.75">
      <c r="A89" t="s">
        <v>487</v>
      </c>
      <c r="I89" t="s">
        <v>434</v>
      </c>
    </row>
    <row r="90" ht="12.75">
      <c r="A90" s="2" t="s">
        <v>435</v>
      </c>
    </row>
    <row r="91" spans="1:9" ht="12.75">
      <c r="A91" t="s">
        <v>488</v>
      </c>
      <c r="I91" t="s">
        <v>434</v>
      </c>
    </row>
    <row r="92" spans="1:9" ht="12.75">
      <c r="A92" t="s">
        <v>489</v>
      </c>
      <c r="I92" t="s">
        <v>434</v>
      </c>
    </row>
    <row r="93" spans="1:9" ht="12.75">
      <c r="A93" t="s">
        <v>490</v>
      </c>
      <c r="I93" t="s">
        <v>491</v>
      </c>
    </row>
    <row r="94" spans="1:9" ht="12.75">
      <c r="A94" t="s">
        <v>492</v>
      </c>
      <c r="I94" t="s">
        <v>367</v>
      </c>
    </row>
    <row r="95" spans="1:9" ht="12.75">
      <c r="A95" t="s">
        <v>493</v>
      </c>
      <c r="I95" t="s">
        <v>434</v>
      </c>
    </row>
    <row r="96" spans="1:9" ht="12.75">
      <c r="A96" t="s">
        <v>494</v>
      </c>
      <c r="I96" t="s">
        <v>495</v>
      </c>
    </row>
    <row r="97" spans="1:9" ht="12.75">
      <c r="A97" t="s">
        <v>496</v>
      </c>
      <c r="I97" t="s">
        <v>497</v>
      </c>
    </row>
    <row r="98" ht="12.75">
      <c r="A98" s="2" t="s">
        <v>498</v>
      </c>
    </row>
    <row r="99" spans="1:9" ht="12.75">
      <c r="A99" t="s">
        <v>499</v>
      </c>
      <c r="I99" t="s">
        <v>468</v>
      </c>
    </row>
    <row r="100" spans="1:9" ht="12.75">
      <c r="A100" t="s">
        <v>500</v>
      </c>
      <c r="I100" t="s">
        <v>501</v>
      </c>
    </row>
    <row r="101" spans="1:9" ht="12.75">
      <c r="A101" t="s">
        <v>502</v>
      </c>
      <c r="I101" t="s">
        <v>503</v>
      </c>
    </row>
    <row r="102" spans="1:9" ht="12.75">
      <c r="A102" t="s">
        <v>504</v>
      </c>
      <c r="I102" t="s">
        <v>468</v>
      </c>
    </row>
    <row r="103" spans="1:9" ht="12.75">
      <c r="A103" t="s">
        <v>505</v>
      </c>
      <c r="I103" t="s">
        <v>468</v>
      </c>
    </row>
    <row r="104" spans="1:9" ht="12.75">
      <c r="A104" t="s">
        <v>506</v>
      </c>
      <c r="I104" t="s">
        <v>507</v>
      </c>
    </row>
    <row r="105" ht="12.75">
      <c r="A105" s="2" t="s">
        <v>463</v>
      </c>
    </row>
    <row r="106" spans="1:9" ht="12.75">
      <c r="A106" t="s">
        <v>508</v>
      </c>
      <c r="I106" t="s">
        <v>468</v>
      </c>
    </row>
    <row r="107" spans="1:9" ht="12.75">
      <c r="A107" t="s">
        <v>509</v>
      </c>
      <c r="I107" t="s">
        <v>510</v>
      </c>
    </row>
    <row r="108" spans="1:9" ht="12.75">
      <c r="A108" t="s">
        <v>511</v>
      </c>
      <c r="I108" t="s">
        <v>512</v>
      </c>
    </row>
    <row r="109" spans="1:9" ht="12.75">
      <c r="A109" t="s">
        <v>513</v>
      </c>
      <c r="I109" t="s">
        <v>434</v>
      </c>
    </row>
    <row r="110" ht="12.75">
      <c r="A110" s="2" t="s">
        <v>472</v>
      </c>
    </row>
    <row r="111" spans="1:9" ht="12.75">
      <c r="A111" t="s">
        <v>473</v>
      </c>
      <c r="I111" t="s">
        <v>434</v>
      </c>
    </row>
    <row r="112" spans="1:9" ht="12.75">
      <c r="A112" t="s">
        <v>474</v>
      </c>
      <c r="I112" t="s">
        <v>434</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4:J58"/>
  <sheetViews>
    <sheetView workbookViewId="0" topLeftCell="A1">
      <selection activeCell="A1" sqref="A1"/>
    </sheetView>
  </sheetViews>
  <sheetFormatPr defaultColWidth="9.140625" defaultRowHeight="12.75"/>
  <sheetData>
    <row r="4" ht="12.75">
      <c r="A4" s="1" t="s">
        <v>514</v>
      </c>
    </row>
    <row r="8" spans="1:10" ht="12.75">
      <c r="A8" s="2" t="s">
        <v>515</v>
      </c>
      <c r="B8" s="2" t="s">
        <v>516</v>
      </c>
      <c r="D8" s="2" t="s">
        <v>517</v>
      </c>
      <c r="F8" s="2" t="s">
        <v>518</v>
      </c>
      <c r="H8" s="2" t="s">
        <v>519</v>
      </c>
      <c r="J8" s="2" t="s">
        <v>520</v>
      </c>
    </row>
    <row r="9" spans="2:9" ht="12.75">
      <c r="B9" t="s">
        <v>521</v>
      </c>
      <c r="C9" t="s">
        <v>522</v>
      </c>
      <c r="D9" t="s">
        <v>521</v>
      </c>
      <c r="E9" t="s">
        <v>522</v>
      </c>
      <c r="F9" t="s">
        <v>521</v>
      </c>
      <c r="G9" t="s">
        <v>522</v>
      </c>
      <c r="H9" t="s">
        <v>521</v>
      </c>
      <c r="I9" t="s">
        <v>522</v>
      </c>
    </row>
    <row r="10" spans="1:10" ht="12.75">
      <c r="A10" t="s">
        <v>523</v>
      </c>
      <c r="B10" s="3">
        <v>1</v>
      </c>
      <c r="C10" s="3">
        <v>0</v>
      </c>
      <c r="D10" s="3">
        <v>0</v>
      </c>
      <c r="E10" s="3">
        <v>0</v>
      </c>
      <c r="F10" s="3">
        <v>0</v>
      </c>
      <c r="G10" s="3">
        <v>0</v>
      </c>
      <c r="H10" s="3">
        <f>B10+D10+F10</f>
        <v>4</v>
      </c>
      <c r="I10" s="3">
        <f>C10+E10+G10</f>
        <v>4</v>
      </c>
      <c r="J10" s="6">
        <f>H10+I10</f>
        <v>4</v>
      </c>
    </row>
    <row r="11" spans="1:10" ht="12.75">
      <c r="A11" t="s">
        <v>524</v>
      </c>
      <c r="B11" s="3">
        <v>1</v>
      </c>
      <c r="C11" s="3">
        <v>0</v>
      </c>
      <c r="D11" s="3">
        <v>0</v>
      </c>
      <c r="E11" s="3">
        <v>0</v>
      </c>
      <c r="F11" s="3">
        <v>0</v>
      </c>
      <c r="G11" s="3">
        <v>0</v>
      </c>
      <c r="H11" s="3">
        <f>B11+D11+F11</f>
        <v>4</v>
      </c>
      <c r="I11" s="3">
        <f>C11+E11+G11</f>
        <v>4</v>
      </c>
      <c r="J11" s="6">
        <f>H11+I11</f>
        <v>4</v>
      </c>
    </row>
    <row r="12" spans="1:10" ht="12.75">
      <c r="A12" t="s">
        <v>525</v>
      </c>
      <c r="B12" s="3">
        <v>21</v>
      </c>
      <c r="C12" s="3">
        <v>1</v>
      </c>
      <c r="D12" s="3">
        <v>0</v>
      </c>
      <c r="E12" s="3">
        <v>0</v>
      </c>
      <c r="F12" s="3">
        <v>0</v>
      </c>
      <c r="G12" s="3">
        <v>0</v>
      </c>
      <c r="H12" s="3">
        <f>B12+D12+F12</f>
        <v>4</v>
      </c>
      <c r="I12" s="3">
        <f>C12+E12+G12</f>
        <v>4</v>
      </c>
      <c r="J12" s="6">
        <f>H12+I12</f>
        <v>4</v>
      </c>
    </row>
    <row r="13" spans="1:10" ht="12.75">
      <c r="A13" t="s">
        <v>526</v>
      </c>
      <c r="B13" s="3">
        <v>14</v>
      </c>
      <c r="C13" s="3">
        <v>12</v>
      </c>
      <c r="D13" s="3">
        <v>0</v>
      </c>
      <c r="E13" s="3">
        <v>0</v>
      </c>
      <c r="F13" s="3">
        <v>0</v>
      </c>
      <c r="G13" s="3">
        <v>0</v>
      </c>
      <c r="H13" s="3">
        <f>B13+D13+F13</f>
        <v>4</v>
      </c>
      <c r="I13" s="3">
        <f>C13+E13+G13</f>
        <v>4</v>
      </c>
      <c r="J13" s="6">
        <f>H13+I13</f>
        <v>4</v>
      </c>
    </row>
    <row r="14" spans="1:10" ht="12.75">
      <c r="A14" t="s">
        <v>527</v>
      </c>
      <c r="B14" s="3">
        <v>2</v>
      </c>
      <c r="C14" s="3">
        <v>0</v>
      </c>
      <c r="D14" s="3">
        <v>0</v>
      </c>
      <c r="E14" s="3">
        <v>0</v>
      </c>
      <c r="F14" s="3">
        <v>0</v>
      </c>
      <c r="G14" s="3">
        <v>0</v>
      </c>
      <c r="H14" s="3">
        <f>B14+D14+F14</f>
        <v>4</v>
      </c>
      <c r="I14" s="3">
        <f>C14+E14+G14</f>
        <v>4</v>
      </c>
      <c r="J14" s="6">
        <f>H14+I14</f>
        <v>4</v>
      </c>
    </row>
    <row r="15" spans="1:10" ht="12.75">
      <c r="A15" t="s">
        <v>528</v>
      </c>
      <c r="B15" s="3">
        <v>85</v>
      </c>
      <c r="C15" s="3">
        <v>187</v>
      </c>
      <c r="D15" s="3">
        <v>0</v>
      </c>
      <c r="E15" s="3">
        <v>0</v>
      </c>
      <c r="F15" s="3">
        <v>0</v>
      </c>
      <c r="G15" s="3">
        <v>0</v>
      </c>
      <c r="H15" s="3">
        <f>B15+D15+F15</f>
        <v>4</v>
      </c>
      <c r="I15" s="3">
        <f>C15+E15+G15</f>
        <v>4</v>
      </c>
      <c r="J15" s="6">
        <f>H15+I15</f>
        <v>4</v>
      </c>
    </row>
    <row r="16" spans="1:10" ht="12.75">
      <c r="A16" t="s">
        <v>529</v>
      </c>
      <c r="B16" s="3">
        <v>10</v>
      </c>
      <c r="C16" s="3">
        <v>4</v>
      </c>
      <c r="D16" s="3">
        <v>0</v>
      </c>
      <c r="E16" s="3">
        <v>0</v>
      </c>
      <c r="F16" s="3">
        <v>0</v>
      </c>
      <c r="G16" s="3">
        <v>0</v>
      </c>
      <c r="H16" s="3">
        <f>B16+D16+F16</f>
        <v>4</v>
      </c>
      <c r="I16" s="3">
        <f>C16+E16+G16</f>
        <v>4</v>
      </c>
      <c r="J16" s="6">
        <f>H16+I16</f>
        <v>4</v>
      </c>
    </row>
    <row r="17" spans="1:10" ht="12.75">
      <c r="A17" t="s">
        <v>530</v>
      </c>
      <c r="B17" s="3">
        <v>1</v>
      </c>
      <c r="C17" s="3">
        <v>3</v>
      </c>
      <c r="D17" s="3">
        <v>0</v>
      </c>
      <c r="E17" s="3">
        <v>0</v>
      </c>
      <c r="F17" s="3">
        <v>0</v>
      </c>
      <c r="G17" s="3">
        <v>0</v>
      </c>
      <c r="H17" s="3">
        <f>B17+D17+F17</f>
        <v>4</v>
      </c>
      <c r="I17" s="3">
        <f>C17+E17+G17</f>
        <v>4</v>
      </c>
      <c r="J17" s="6">
        <f>H17+I17</f>
        <v>4</v>
      </c>
    </row>
    <row r="18" spans="1:10" ht="12.75">
      <c r="A18" t="s">
        <v>531</v>
      </c>
      <c r="B18" s="3">
        <v>0</v>
      </c>
      <c r="C18" s="3">
        <v>1</v>
      </c>
      <c r="D18" s="3">
        <v>0</v>
      </c>
      <c r="E18" s="3">
        <v>0</v>
      </c>
      <c r="F18" s="3">
        <v>0</v>
      </c>
      <c r="G18" s="3">
        <v>0</v>
      </c>
      <c r="H18" s="3">
        <f>B18+D18+F18</f>
        <v>4</v>
      </c>
      <c r="I18" s="3">
        <f>C18+E18+G18</f>
        <v>4</v>
      </c>
      <c r="J18" s="6">
        <f>H18+I18</f>
        <v>4</v>
      </c>
    </row>
    <row r="19" spans="1:10" ht="12.75">
      <c r="A19" t="s">
        <v>532</v>
      </c>
      <c r="B19" s="3">
        <v>1</v>
      </c>
      <c r="C19" s="3">
        <v>6</v>
      </c>
      <c r="D19" s="3">
        <v>0</v>
      </c>
      <c r="E19" s="3">
        <v>0</v>
      </c>
      <c r="F19" s="3">
        <v>0</v>
      </c>
      <c r="G19" s="3">
        <v>0</v>
      </c>
      <c r="H19" s="3">
        <f>B19+D19+F19</f>
        <v>4</v>
      </c>
      <c r="I19" s="3">
        <f>C19+E19+G19</f>
        <v>4</v>
      </c>
      <c r="J19" s="6">
        <f>H19+I19</f>
        <v>4</v>
      </c>
    </row>
    <row r="20" spans="1:10" ht="12.75">
      <c r="A20" t="s">
        <v>533</v>
      </c>
      <c r="B20" s="3">
        <v>0</v>
      </c>
      <c r="C20" s="3">
        <v>2</v>
      </c>
      <c r="D20" s="3">
        <v>0</v>
      </c>
      <c r="E20" s="3">
        <v>0</v>
      </c>
      <c r="F20" s="3">
        <v>0</v>
      </c>
      <c r="G20" s="3">
        <v>0</v>
      </c>
      <c r="H20" s="3">
        <f>B20+D20+F20</f>
        <v>4</v>
      </c>
      <c r="I20" s="3">
        <f>C20+E20+G20</f>
        <v>4</v>
      </c>
      <c r="J20" s="6">
        <f>H20+I20</f>
        <v>4</v>
      </c>
    </row>
    <row r="21" spans="1:10" ht="12.75">
      <c r="A21" t="s">
        <v>534</v>
      </c>
      <c r="B21" s="3">
        <v>4</v>
      </c>
      <c r="C21" s="3">
        <v>10</v>
      </c>
      <c r="D21" s="3">
        <v>0</v>
      </c>
      <c r="E21" s="3">
        <v>0</v>
      </c>
      <c r="F21" s="3">
        <v>0</v>
      </c>
      <c r="G21" s="3">
        <v>0</v>
      </c>
      <c r="H21" s="3">
        <f>B21+D21+F21</f>
        <v>4</v>
      </c>
      <c r="I21" s="3">
        <f>C21+E21+G21</f>
        <v>4</v>
      </c>
      <c r="J21" s="6">
        <f>H21+I21</f>
        <v>4</v>
      </c>
    </row>
    <row r="22" spans="1:10" ht="12.75">
      <c r="A22" t="s">
        <v>535</v>
      </c>
      <c r="B22" s="3">
        <v>0</v>
      </c>
      <c r="C22" s="3">
        <v>1</v>
      </c>
      <c r="D22" s="3">
        <v>0</v>
      </c>
      <c r="E22" s="3">
        <v>0</v>
      </c>
      <c r="F22" s="3">
        <v>0</v>
      </c>
      <c r="G22" s="3">
        <v>0</v>
      </c>
      <c r="H22" s="3">
        <f>B22+D22+F22</f>
        <v>4</v>
      </c>
      <c r="I22" s="3">
        <f>C22+E22+G22</f>
        <v>4</v>
      </c>
      <c r="J22" s="6">
        <f>H22+I22</f>
        <v>4</v>
      </c>
    </row>
    <row r="23" spans="1:10" ht="12.75">
      <c r="A23" t="s">
        <v>536</v>
      </c>
      <c r="B23" s="3">
        <v>1</v>
      </c>
      <c r="C23" s="3">
        <v>8</v>
      </c>
      <c r="D23" s="3">
        <v>0</v>
      </c>
      <c r="E23" s="3">
        <v>0</v>
      </c>
      <c r="F23" s="3">
        <v>0</v>
      </c>
      <c r="G23" s="3">
        <v>0</v>
      </c>
      <c r="H23" s="3">
        <f>B23+D23+F23</f>
        <v>4</v>
      </c>
      <c r="I23" s="3">
        <f>C23+E23+G23</f>
        <v>4</v>
      </c>
      <c r="J23" s="6">
        <f>H23+I23</f>
        <v>4</v>
      </c>
    </row>
    <row r="24" spans="1:10" ht="12.75">
      <c r="A24" t="s">
        <v>537</v>
      </c>
      <c r="B24" s="3">
        <v>0</v>
      </c>
      <c r="C24" s="3">
        <v>3</v>
      </c>
      <c r="D24" s="3">
        <v>0</v>
      </c>
      <c r="E24" s="3">
        <v>0</v>
      </c>
      <c r="F24" s="3">
        <v>0</v>
      </c>
      <c r="G24" s="3">
        <v>0</v>
      </c>
      <c r="H24" s="3">
        <f>B24+D24+F24</f>
        <v>4</v>
      </c>
      <c r="I24" s="3">
        <f>C24+E24+G24</f>
        <v>4</v>
      </c>
      <c r="J24" s="6">
        <f>H24+I24</f>
        <v>4</v>
      </c>
    </row>
    <row r="25" spans="1:10" ht="12.75">
      <c r="A25" t="s">
        <v>538</v>
      </c>
      <c r="B25" s="3">
        <v>0</v>
      </c>
      <c r="C25" s="3">
        <v>1</v>
      </c>
      <c r="D25" s="3">
        <v>0</v>
      </c>
      <c r="E25" s="3">
        <v>0</v>
      </c>
      <c r="F25" s="3">
        <v>0</v>
      </c>
      <c r="G25" s="3">
        <v>0</v>
      </c>
      <c r="H25" s="3">
        <f>B25+D25+F25</f>
        <v>4</v>
      </c>
      <c r="I25" s="3">
        <f>C25+E25+G25</f>
        <v>4</v>
      </c>
      <c r="J25" s="6">
        <f>H25+I25</f>
        <v>4</v>
      </c>
    </row>
    <row r="26" spans="1:10" ht="12.75">
      <c r="A26" t="s">
        <v>539</v>
      </c>
      <c r="B26" s="3">
        <v>1</v>
      </c>
      <c r="C26" s="3">
        <v>0</v>
      </c>
      <c r="D26" s="3">
        <v>0</v>
      </c>
      <c r="E26" s="3">
        <v>0</v>
      </c>
      <c r="F26" s="3">
        <v>0</v>
      </c>
      <c r="G26" s="3">
        <v>0</v>
      </c>
      <c r="H26" s="3">
        <f>B26+D26+F26</f>
        <v>4</v>
      </c>
      <c r="I26" s="3">
        <f>C26+E26+G26</f>
        <v>4</v>
      </c>
      <c r="J26" s="6">
        <f>H26+I26</f>
        <v>4</v>
      </c>
    </row>
    <row r="27" spans="1:10" ht="12.75">
      <c r="A27" t="s">
        <v>540</v>
      </c>
      <c r="B27" s="3">
        <v>0</v>
      </c>
      <c r="C27" s="3">
        <v>7</v>
      </c>
      <c r="D27" s="3">
        <v>0</v>
      </c>
      <c r="E27" s="3">
        <v>0</v>
      </c>
      <c r="F27" s="3">
        <v>0</v>
      </c>
      <c r="G27" s="3">
        <v>0</v>
      </c>
      <c r="H27" s="3">
        <f>B27+D27+F27</f>
        <v>4</v>
      </c>
      <c r="I27" s="3">
        <f>C27+E27+G27</f>
        <v>4</v>
      </c>
      <c r="J27" s="6">
        <f>H27+I27</f>
        <v>4</v>
      </c>
    </row>
    <row r="28" spans="1:10" ht="12.75">
      <c r="A28" t="s">
        <v>541</v>
      </c>
      <c r="B28" s="3">
        <v>59</v>
      </c>
      <c r="C28" s="3">
        <v>519</v>
      </c>
      <c r="D28" s="3">
        <v>0</v>
      </c>
      <c r="E28" s="3">
        <v>0</v>
      </c>
      <c r="F28" s="3">
        <v>0</v>
      </c>
      <c r="G28" s="3">
        <v>4</v>
      </c>
      <c r="H28" s="3">
        <f>B28+D28+F28</f>
        <v>4</v>
      </c>
      <c r="I28" s="3">
        <f>C28+E28+G28</f>
        <v>4</v>
      </c>
      <c r="J28" s="6">
        <f>H28+I28</f>
        <v>4</v>
      </c>
    </row>
    <row r="29" spans="1:10" ht="12.75">
      <c r="A29" t="s">
        <v>542</v>
      </c>
      <c r="B29" s="3">
        <v>0</v>
      </c>
      <c r="C29" s="3">
        <v>3</v>
      </c>
      <c r="D29" s="3">
        <v>0</v>
      </c>
      <c r="E29" s="3">
        <v>0</v>
      </c>
      <c r="F29" s="3">
        <v>0</v>
      </c>
      <c r="G29" s="3">
        <v>0</v>
      </c>
      <c r="H29" s="3">
        <f>B29+D29+F29</f>
        <v>4</v>
      </c>
      <c r="I29" s="3">
        <f>C29+E29+G29</f>
        <v>4</v>
      </c>
      <c r="J29" s="6">
        <f>H29+I29</f>
        <v>4</v>
      </c>
    </row>
    <row r="30" spans="1:10" ht="12.75">
      <c r="A30" t="s">
        <v>543</v>
      </c>
      <c r="B30" s="3">
        <v>3</v>
      </c>
      <c r="C30" s="3">
        <v>0</v>
      </c>
      <c r="D30" s="3">
        <v>0</v>
      </c>
      <c r="E30" s="3">
        <v>0</v>
      </c>
      <c r="F30" s="3">
        <v>0</v>
      </c>
      <c r="G30" s="3">
        <v>0</v>
      </c>
      <c r="H30" s="3">
        <f>B30+D30+F30</f>
        <v>4</v>
      </c>
      <c r="I30" s="3">
        <f>C30+E30+G30</f>
        <v>4</v>
      </c>
      <c r="J30" s="6">
        <f>H30+I30</f>
        <v>4</v>
      </c>
    </row>
    <row r="31" spans="1:10" ht="12.75">
      <c r="A31" t="s">
        <v>544</v>
      </c>
      <c r="B31" s="3">
        <v>37</v>
      </c>
      <c r="C31" s="3">
        <v>36</v>
      </c>
      <c r="D31" s="3">
        <v>0</v>
      </c>
      <c r="E31" s="3">
        <v>0</v>
      </c>
      <c r="F31" s="3">
        <v>0</v>
      </c>
      <c r="G31" s="3">
        <v>0</v>
      </c>
      <c r="H31" s="3">
        <f>B31+D31+F31</f>
        <v>4</v>
      </c>
      <c r="I31" s="3">
        <f>C31+E31+G31</f>
        <v>4</v>
      </c>
      <c r="J31" s="6">
        <f>H31+I31</f>
        <v>4</v>
      </c>
    </row>
    <row r="32" spans="1:10" ht="12.75">
      <c r="A32" t="s">
        <v>545</v>
      </c>
      <c r="B32" s="3">
        <v>2</v>
      </c>
      <c r="C32" s="3">
        <v>0</v>
      </c>
      <c r="D32" s="3">
        <v>0</v>
      </c>
      <c r="E32" s="3">
        <v>0</v>
      </c>
      <c r="F32" s="3">
        <v>0</v>
      </c>
      <c r="G32" s="3">
        <v>0</v>
      </c>
      <c r="H32" s="3">
        <f>B32+D32+F32</f>
        <v>4</v>
      </c>
      <c r="I32" s="3">
        <f>C32+E32+G32</f>
        <v>4</v>
      </c>
      <c r="J32" s="6">
        <f>H32+I32</f>
        <v>4</v>
      </c>
    </row>
    <row r="33" spans="1:10" ht="12.75">
      <c r="A33" t="s">
        <v>546</v>
      </c>
      <c r="B33" s="3">
        <v>9</v>
      </c>
      <c r="C33" s="3">
        <v>14</v>
      </c>
      <c r="D33" s="3">
        <v>0</v>
      </c>
      <c r="E33" s="3">
        <v>0</v>
      </c>
      <c r="F33" s="3">
        <v>0</v>
      </c>
      <c r="G33" s="3">
        <v>0</v>
      </c>
      <c r="H33" s="3">
        <f>B33+D33+F33</f>
        <v>4</v>
      </c>
      <c r="I33" s="3">
        <f>C33+E33+G33</f>
        <v>4</v>
      </c>
      <c r="J33" s="6">
        <f>H33+I33</f>
        <v>4</v>
      </c>
    </row>
    <row r="34" spans="1:10" ht="12.75">
      <c r="A34" t="s">
        <v>547</v>
      </c>
      <c r="B34" s="3">
        <v>0</v>
      </c>
      <c r="C34" s="3">
        <v>1</v>
      </c>
      <c r="D34" s="3">
        <v>0</v>
      </c>
      <c r="E34" s="3">
        <v>0</v>
      </c>
      <c r="F34" s="3">
        <v>0</v>
      </c>
      <c r="G34" s="3">
        <v>0</v>
      </c>
      <c r="H34" s="3">
        <f>B34+D34+F34</f>
        <v>4</v>
      </c>
      <c r="I34" s="3">
        <f>C34+E34+G34</f>
        <v>4</v>
      </c>
      <c r="J34" s="6">
        <f>H34+I34</f>
        <v>4</v>
      </c>
    </row>
    <row r="35" spans="1:10" ht="12.75">
      <c r="A35" t="s">
        <v>548</v>
      </c>
      <c r="B35" s="3">
        <v>1</v>
      </c>
      <c r="C35" s="3">
        <v>0</v>
      </c>
      <c r="D35" s="3">
        <v>0</v>
      </c>
      <c r="E35" s="3">
        <v>0</v>
      </c>
      <c r="F35" s="3">
        <v>0</v>
      </c>
      <c r="G35" s="3">
        <v>0</v>
      </c>
      <c r="H35" s="3">
        <f>B35+D35+F35</f>
        <v>4</v>
      </c>
      <c r="I35" s="3">
        <f>C35+E35+G35</f>
        <v>4</v>
      </c>
      <c r="J35" s="6">
        <f>H35+I35</f>
        <v>4</v>
      </c>
    </row>
    <row r="36" spans="1:10" ht="12.75">
      <c r="A36" t="s">
        <v>549</v>
      </c>
      <c r="B36" s="3">
        <v>1</v>
      </c>
      <c r="C36" s="3">
        <v>0</v>
      </c>
      <c r="D36" s="3">
        <v>0</v>
      </c>
      <c r="E36" s="3">
        <v>0</v>
      </c>
      <c r="F36" s="3">
        <v>0</v>
      </c>
      <c r="G36" s="3">
        <v>0</v>
      </c>
      <c r="H36" s="3">
        <f>B36+D36+F36</f>
        <v>4</v>
      </c>
      <c r="I36" s="3">
        <f>C36+E36+G36</f>
        <v>4</v>
      </c>
      <c r="J36" s="6">
        <f>H36+I36</f>
        <v>4</v>
      </c>
    </row>
    <row r="37" spans="1:10" ht="12.75">
      <c r="A37" t="s">
        <v>550</v>
      </c>
      <c r="B37" s="3">
        <v>2</v>
      </c>
      <c r="C37" s="3">
        <v>0</v>
      </c>
      <c r="D37" s="3">
        <v>0</v>
      </c>
      <c r="E37" s="3">
        <v>0</v>
      </c>
      <c r="F37" s="3">
        <v>0</v>
      </c>
      <c r="G37" s="3">
        <v>0</v>
      </c>
      <c r="H37" s="3">
        <f>B37+D37+F37</f>
        <v>4</v>
      </c>
      <c r="I37" s="3">
        <f>C37+E37+G37</f>
        <v>4</v>
      </c>
      <c r="J37" s="6">
        <f>H37+I37</f>
        <v>4</v>
      </c>
    </row>
    <row r="38" spans="1:10" ht="12.75">
      <c r="A38" t="s">
        <v>551</v>
      </c>
      <c r="B38" s="3">
        <v>1</v>
      </c>
      <c r="C38" s="3">
        <v>0</v>
      </c>
      <c r="D38" s="3">
        <v>0</v>
      </c>
      <c r="E38" s="3">
        <v>0</v>
      </c>
      <c r="F38" s="3">
        <v>0</v>
      </c>
      <c r="G38" s="3">
        <v>0</v>
      </c>
      <c r="H38" s="3">
        <f>B38+D38+F38</f>
        <v>4</v>
      </c>
      <c r="I38" s="3">
        <f>C38+E38+G38</f>
        <v>4</v>
      </c>
      <c r="J38" s="6">
        <f>H38+I38</f>
        <v>4</v>
      </c>
    </row>
    <row r="39" spans="1:10" ht="12.75">
      <c r="A39" t="s">
        <v>552</v>
      </c>
      <c r="B39" s="3">
        <v>0</v>
      </c>
      <c r="C39" s="3">
        <v>1</v>
      </c>
      <c r="D39" s="3">
        <v>0</v>
      </c>
      <c r="E39" s="3">
        <v>0</v>
      </c>
      <c r="F39" s="3">
        <v>0</v>
      </c>
      <c r="G39" s="3">
        <v>0</v>
      </c>
      <c r="H39" s="3">
        <f>B39+D39+F39</f>
        <v>4</v>
      </c>
      <c r="I39" s="3">
        <f>C39+E39+G39</f>
        <v>4</v>
      </c>
      <c r="J39" s="6">
        <f>H39+I39</f>
        <v>4</v>
      </c>
    </row>
    <row r="40" spans="1:10" ht="12.75">
      <c r="A40" t="s">
        <v>553</v>
      </c>
      <c r="B40" s="3">
        <v>0</v>
      </c>
      <c r="C40" s="3">
        <v>1</v>
      </c>
      <c r="D40" s="3">
        <v>0</v>
      </c>
      <c r="E40" s="3">
        <v>0</v>
      </c>
      <c r="F40" s="3">
        <v>0</v>
      </c>
      <c r="G40" s="3">
        <v>0</v>
      </c>
      <c r="H40" s="3">
        <f>B40+D40+F40</f>
        <v>4</v>
      </c>
      <c r="I40" s="3">
        <f>C40+E40+G40</f>
        <v>4</v>
      </c>
      <c r="J40" s="6">
        <f>H40+I40</f>
        <v>4</v>
      </c>
    </row>
    <row r="41" spans="1:10" ht="12.75">
      <c r="A41" t="s">
        <v>554</v>
      </c>
      <c r="B41" s="3">
        <v>1</v>
      </c>
      <c r="C41" s="3">
        <v>0</v>
      </c>
      <c r="D41" s="3">
        <v>0</v>
      </c>
      <c r="E41" s="3">
        <v>0</v>
      </c>
      <c r="F41" s="3">
        <v>0</v>
      </c>
      <c r="G41" s="3">
        <v>0</v>
      </c>
      <c r="H41" s="3">
        <f>B41+D41+F41</f>
        <v>4</v>
      </c>
      <c r="I41" s="3">
        <f>C41+E41+G41</f>
        <v>4</v>
      </c>
      <c r="J41" s="6">
        <f>H41+I41</f>
        <v>4</v>
      </c>
    </row>
    <row r="42" spans="1:10" ht="12.75">
      <c r="A42" t="s">
        <v>555</v>
      </c>
      <c r="B42" s="3">
        <v>0</v>
      </c>
      <c r="C42" s="3">
        <v>3</v>
      </c>
      <c r="D42" s="3">
        <v>0</v>
      </c>
      <c r="E42" s="3">
        <v>0</v>
      </c>
      <c r="F42" s="3">
        <v>0</v>
      </c>
      <c r="G42" s="3">
        <v>0</v>
      </c>
      <c r="H42" s="3">
        <f>B42+D42+F42</f>
        <v>4</v>
      </c>
      <c r="I42" s="3">
        <f>C42+E42+G42</f>
        <v>4</v>
      </c>
      <c r="J42" s="6">
        <f>H42+I42</f>
        <v>4</v>
      </c>
    </row>
    <row r="43" spans="1:10" ht="12.75">
      <c r="A43" t="s">
        <v>556</v>
      </c>
      <c r="B43" s="3">
        <v>2</v>
      </c>
      <c r="C43" s="3">
        <v>3</v>
      </c>
      <c r="D43" s="3">
        <v>0</v>
      </c>
      <c r="E43" s="3">
        <v>0</v>
      </c>
      <c r="F43" s="3">
        <v>0</v>
      </c>
      <c r="G43" s="3">
        <v>0</v>
      </c>
      <c r="H43" s="3">
        <f>B43+D43+F43</f>
        <v>4</v>
      </c>
      <c r="I43" s="3">
        <f>C43+E43+G43</f>
        <v>4</v>
      </c>
      <c r="J43" s="6">
        <f>H43+I43</f>
        <v>4</v>
      </c>
    </row>
    <row r="44" spans="1:10" ht="12.75">
      <c r="A44" t="s">
        <v>557</v>
      </c>
      <c r="B44" s="3">
        <v>1</v>
      </c>
      <c r="C44" s="3">
        <v>0</v>
      </c>
      <c r="D44" s="3">
        <v>0</v>
      </c>
      <c r="E44" s="3">
        <v>0</v>
      </c>
      <c r="F44" s="3">
        <v>0</v>
      </c>
      <c r="G44" s="3">
        <v>0</v>
      </c>
      <c r="H44" s="3">
        <f>B44+D44+F44</f>
        <v>4</v>
      </c>
      <c r="I44" s="3">
        <f>C44+E44+G44</f>
        <v>4</v>
      </c>
      <c r="J44" s="6">
        <f>H44+I44</f>
        <v>4</v>
      </c>
    </row>
    <row r="45" spans="1:10" ht="12.75">
      <c r="A45" t="s">
        <v>558</v>
      </c>
      <c r="B45" s="3">
        <v>0</v>
      </c>
      <c r="C45" s="3">
        <v>1</v>
      </c>
      <c r="D45" s="3">
        <v>0</v>
      </c>
      <c r="E45" s="3">
        <v>0</v>
      </c>
      <c r="F45" s="3">
        <v>0</v>
      </c>
      <c r="G45" s="3">
        <v>0</v>
      </c>
      <c r="H45" s="3">
        <f>B45+D45+F45</f>
        <v>4</v>
      </c>
      <c r="I45" s="3">
        <f>C45+E45+G45</f>
        <v>4</v>
      </c>
      <c r="J45" s="6">
        <f>H45+I45</f>
        <v>4</v>
      </c>
    </row>
    <row r="46" spans="1:10" ht="12.75">
      <c r="A46" t="s">
        <v>559</v>
      </c>
      <c r="B46" s="3">
        <v>5</v>
      </c>
      <c r="C46" s="3">
        <v>0</v>
      </c>
      <c r="D46" s="3">
        <v>0</v>
      </c>
      <c r="E46" s="3">
        <v>0</v>
      </c>
      <c r="F46" s="3">
        <v>0</v>
      </c>
      <c r="G46" s="3">
        <v>0</v>
      </c>
      <c r="H46" s="3">
        <f>B46+D46+F46</f>
        <v>4</v>
      </c>
      <c r="I46" s="3">
        <f>C46+E46+G46</f>
        <v>4</v>
      </c>
      <c r="J46" s="6">
        <f>H46+I46</f>
        <v>4</v>
      </c>
    </row>
    <row r="47" spans="1:10" ht="12.75">
      <c r="A47" t="s">
        <v>560</v>
      </c>
      <c r="B47" s="3">
        <v>15</v>
      </c>
      <c r="C47" s="3">
        <v>0</v>
      </c>
      <c r="D47" s="3">
        <v>0</v>
      </c>
      <c r="E47" s="3">
        <v>0</v>
      </c>
      <c r="F47" s="3">
        <v>0</v>
      </c>
      <c r="G47" s="3">
        <v>0</v>
      </c>
      <c r="H47" s="3">
        <f>B47+D47+F47</f>
        <v>4</v>
      </c>
      <c r="I47" s="3">
        <f>C47+E47+G47</f>
        <v>4</v>
      </c>
      <c r="J47" s="6">
        <f>H47+I47</f>
        <v>4</v>
      </c>
    </row>
    <row r="48" spans="1:10" ht="12.75">
      <c r="A48" t="s">
        <v>561</v>
      </c>
      <c r="B48" s="3">
        <v>22</v>
      </c>
      <c r="C48" s="3">
        <v>27</v>
      </c>
      <c r="D48" s="3">
        <v>0</v>
      </c>
      <c r="E48" s="3">
        <v>0</v>
      </c>
      <c r="F48" s="3">
        <v>0</v>
      </c>
      <c r="G48" s="3">
        <v>0</v>
      </c>
      <c r="H48" s="3">
        <f>B48+D48+F48</f>
        <v>4</v>
      </c>
      <c r="I48" s="3">
        <f>C48+E48+G48</f>
        <v>4</v>
      </c>
      <c r="J48" s="6">
        <f>H48+I48</f>
        <v>4</v>
      </c>
    </row>
    <row r="49" spans="1:10" ht="12.75">
      <c r="A49" t="s">
        <v>562</v>
      </c>
      <c r="B49" s="3">
        <v>8</v>
      </c>
      <c r="C49" s="3">
        <v>0</v>
      </c>
      <c r="D49" s="3">
        <v>0</v>
      </c>
      <c r="E49" s="3">
        <v>0</v>
      </c>
      <c r="F49" s="3">
        <v>0</v>
      </c>
      <c r="G49" s="3">
        <v>0</v>
      </c>
      <c r="H49" s="3">
        <f>B49+D49+F49</f>
        <v>4</v>
      </c>
      <c r="I49" s="3">
        <f>C49+E49+G49</f>
        <v>4</v>
      </c>
      <c r="J49" s="6">
        <f>H49+I49</f>
        <v>4</v>
      </c>
    </row>
    <row r="50" spans="1:10" ht="12.75">
      <c r="A50" t="s">
        <v>563</v>
      </c>
      <c r="B50" s="3">
        <v>1</v>
      </c>
      <c r="C50" s="3">
        <v>3</v>
      </c>
      <c r="D50" s="3">
        <v>0</v>
      </c>
      <c r="E50" s="3">
        <v>0</v>
      </c>
      <c r="F50" s="3">
        <v>0</v>
      </c>
      <c r="G50" s="3">
        <v>0</v>
      </c>
      <c r="H50" s="3">
        <f>B50+D50+F50</f>
        <v>4</v>
      </c>
      <c r="I50" s="3">
        <f>C50+E50+G50</f>
        <v>4</v>
      </c>
      <c r="J50" s="6">
        <f>H50+I50</f>
        <v>4</v>
      </c>
    </row>
    <row r="51" spans="1:10" ht="12.75">
      <c r="A51" t="s">
        <v>564</v>
      </c>
      <c r="B51" s="3">
        <v>0</v>
      </c>
      <c r="C51" s="3">
        <v>3</v>
      </c>
      <c r="D51" s="3">
        <v>0</v>
      </c>
      <c r="E51" s="3">
        <v>0</v>
      </c>
      <c r="F51" s="3">
        <v>0</v>
      </c>
      <c r="G51" s="3">
        <v>0</v>
      </c>
      <c r="H51" s="3">
        <f>B51+D51+F51</f>
        <v>4</v>
      </c>
      <c r="I51" s="3">
        <f>C51+E51+G51</f>
        <v>4</v>
      </c>
      <c r="J51" s="6">
        <f>H51+I51</f>
        <v>4</v>
      </c>
    </row>
    <row r="52" spans="1:10" ht="12.75">
      <c r="A52" t="s">
        <v>565</v>
      </c>
      <c r="B52" s="3">
        <v>1</v>
      </c>
      <c r="C52" s="3">
        <v>0</v>
      </c>
      <c r="D52" s="3">
        <v>0</v>
      </c>
      <c r="E52" s="3">
        <v>0</v>
      </c>
      <c r="F52" s="3">
        <v>0</v>
      </c>
      <c r="G52" s="3">
        <v>0</v>
      </c>
      <c r="H52" s="3">
        <f>B52+D52+F52</f>
        <v>4</v>
      </c>
      <c r="I52" s="3">
        <f>C52+E52+G52</f>
        <v>4</v>
      </c>
      <c r="J52" s="6">
        <f>H52+I52</f>
        <v>4</v>
      </c>
    </row>
    <row r="53" spans="1:10" ht="12.75">
      <c r="A53" t="s">
        <v>566</v>
      </c>
      <c r="B53" s="3">
        <v>0</v>
      </c>
      <c r="C53" s="3">
        <v>1</v>
      </c>
      <c r="D53" s="3">
        <v>0</v>
      </c>
      <c r="E53" s="3">
        <v>0</v>
      </c>
      <c r="F53" s="3">
        <v>0</v>
      </c>
      <c r="G53" s="3">
        <v>0</v>
      </c>
      <c r="H53" s="3">
        <f>B53+D53+F53</f>
        <v>4</v>
      </c>
      <c r="I53" s="3">
        <f>C53+E53+G53</f>
        <v>4</v>
      </c>
      <c r="J53" s="6">
        <f>H53+I53</f>
        <v>4</v>
      </c>
    </row>
    <row r="54" spans="1:10" ht="12.75">
      <c r="A54" t="s">
        <v>567</v>
      </c>
      <c r="B54" s="3">
        <v>18</v>
      </c>
      <c r="C54" s="3">
        <v>21</v>
      </c>
      <c r="D54" s="3">
        <v>0</v>
      </c>
      <c r="E54" s="3">
        <v>0</v>
      </c>
      <c r="F54" s="3">
        <v>0</v>
      </c>
      <c r="G54" s="3">
        <v>0</v>
      </c>
      <c r="H54" s="3">
        <f>B54+D54+F54</f>
        <v>4</v>
      </c>
      <c r="I54" s="3">
        <f>C54+E54+G54</f>
        <v>4</v>
      </c>
      <c r="J54" s="6">
        <f>H54+I54</f>
        <v>4</v>
      </c>
    </row>
    <row r="55" spans="1:10" ht="12.75">
      <c r="A55" t="s">
        <v>568</v>
      </c>
      <c r="B55" s="3">
        <v>3</v>
      </c>
      <c r="C55" s="3">
        <v>7</v>
      </c>
      <c r="D55" s="3">
        <v>0</v>
      </c>
      <c r="E55" s="3">
        <v>0</v>
      </c>
      <c r="F55" s="3">
        <v>0</v>
      </c>
      <c r="G55" s="3">
        <v>0</v>
      </c>
      <c r="H55" s="3">
        <f>B55+D55+F55</f>
        <v>4</v>
      </c>
      <c r="I55" s="3">
        <f>C55+E55+G55</f>
        <v>4</v>
      </c>
      <c r="J55" s="6">
        <f>H55+I55</f>
        <v>4</v>
      </c>
    </row>
    <row r="56" spans="1:10" ht="12.75">
      <c r="A56" t="s">
        <v>569</v>
      </c>
      <c r="B56" s="3">
        <v>4</v>
      </c>
      <c r="C56" s="3">
        <v>1</v>
      </c>
      <c r="D56" s="3">
        <v>0</v>
      </c>
      <c r="E56" s="3">
        <v>0</v>
      </c>
      <c r="F56" s="3">
        <v>0</v>
      </c>
      <c r="G56" s="3">
        <v>0</v>
      </c>
      <c r="H56" s="3">
        <f>B56+D56+F56</f>
        <v>4</v>
      </c>
      <c r="I56" s="3">
        <f>C56+E56+G56</f>
        <v>4</v>
      </c>
      <c r="J56" s="6">
        <f>H56+I56</f>
        <v>4</v>
      </c>
    </row>
    <row r="57" spans="1:10" ht="12.75">
      <c r="A57" t="s">
        <v>570</v>
      </c>
      <c r="B57" s="3">
        <v>9</v>
      </c>
      <c r="C57" s="3">
        <v>6</v>
      </c>
      <c r="D57" s="3">
        <v>0</v>
      </c>
      <c r="E57" s="3">
        <v>0</v>
      </c>
      <c r="F57" s="3">
        <v>0</v>
      </c>
      <c r="G57" s="3">
        <v>0</v>
      </c>
      <c r="H57" s="3">
        <f>B57+D57+F57</f>
        <v>4</v>
      </c>
      <c r="I57" s="3">
        <f>C57+E57+G57</f>
        <v>4</v>
      </c>
      <c r="J57" s="6">
        <f>H57+I57</f>
        <v>4</v>
      </c>
    </row>
    <row r="58" spans="1:10" ht="12.75">
      <c r="A58" s="2" t="s">
        <v>520</v>
      </c>
      <c r="B58" s="6">
        <f>SUM(B10:B57)</f>
        <v>4</v>
      </c>
      <c r="C58" s="6">
        <f>SUM(C10:C57)</f>
        <v>4</v>
      </c>
      <c r="D58" s="6">
        <f>SUM(D10:D57)</f>
        <v>4</v>
      </c>
      <c r="E58" s="6">
        <f>SUM(E10:E57)</f>
        <v>4</v>
      </c>
      <c r="F58" s="6">
        <f>SUM(F10:F57)</f>
        <v>4</v>
      </c>
      <c r="G58" s="6">
        <f>SUM(G10:G57)</f>
        <v>4</v>
      </c>
      <c r="H58" s="6">
        <f>SUM(H10:H57)</f>
        <v>4</v>
      </c>
      <c r="I58" s="6">
        <f>SUM(I10:I57)</f>
        <v>4</v>
      </c>
      <c r="J58" s="6">
        <f>SUM(J10:J57)</f>
        <v>4</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O32"/>
  <sheetViews>
    <sheetView workbookViewId="0" topLeftCell="A1">
      <selection activeCell="A1" sqref="A1"/>
    </sheetView>
  </sheetViews>
  <sheetFormatPr defaultColWidth="9.140625" defaultRowHeight="12.75"/>
  <sheetData>
    <row r="1" ht="12.75">
      <c r="A1" s="1" t="s">
        <v>571</v>
      </c>
    </row>
    <row r="5" spans="1:14" ht="12.75">
      <c r="A5" s="2" t="s">
        <v>572</v>
      </c>
      <c r="B5" s="2" t="s">
        <v>573</v>
      </c>
      <c r="F5" s="2" t="s">
        <v>574</v>
      </c>
      <c r="J5" s="2" t="s">
        <v>575</v>
      </c>
      <c r="L5" s="2" t="s">
        <v>576</v>
      </c>
      <c r="N5" s="2" t="s">
        <v>577</v>
      </c>
    </row>
    <row r="6" spans="2:8" ht="12.75">
      <c r="B6" t="s">
        <v>516</v>
      </c>
      <c r="D6" t="s">
        <v>578</v>
      </c>
      <c r="F6" t="s">
        <v>516</v>
      </c>
      <c r="H6" t="s">
        <v>578</v>
      </c>
    </row>
    <row r="7" spans="2:15" ht="12.75">
      <c r="B7" t="s">
        <v>579</v>
      </c>
      <c r="C7" t="s">
        <v>580</v>
      </c>
      <c r="D7" t="s">
        <v>581</v>
      </c>
      <c r="E7" t="s">
        <v>582</v>
      </c>
      <c r="F7" t="s">
        <v>521</v>
      </c>
      <c r="G7" t="s">
        <v>522</v>
      </c>
      <c r="H7" t="s">
        <v>521</v>
      </c>
      <c r="I7" t="s">
        <v>522</v>
      </c>
      <c r="J7" t="s">
        <v>521</v>
      </c>
      <c r="K7" t="s">
        <v>522</v>
      </c>
      <c r="L7" t="s">
        <v>521</v>
      </c>
      <c r="M7" t="s">
        <v>522</v>
      </c>
      <c r="N7" t="s">
        <v>583</v>
      </c>
      <c r="O7" t="s">
        <v>584</v>
      </c>
    </row>
    <row r="8" ht="12.75">
      <c r="A8" t="s">
        <v>585</v>
      </c>
    </row>
    <row r="9" ht="12.75">
      <c r="A9" t="s">
        <v>586</v>
      </c>
    </row>
    <row r="10" spans="1:15" ht="12.75">
      <c r="A10" t="s">
        <v>587</v>
      </c>
      <c r="B10" s="3">
        <v>51</v>
      </c>
      <c r="C10" s="3">
        <v>39</v>
      </c>
      <c r="D10" s="3">
        <v>0</v>
      </c>
      <c r="E10" s="3">
        <v>3</v>
      </c>
      <c r="F10" s="3">
        <v>6</v>
      </c>
      <c r="G10" s="3">
        <v>17</v>
      </c>
      <c r="H10" s="3">
        <v>0</v>
      </c>
      <c r="I10" s="3">
        <v>0</v>
      </c>
      <c r="J10" s="3">
        <v>0</v>
      </c>
      <c r="K10" s="3">
        <v>0</v>
      </c>
      <c r="L10" s="3">
        <v>0</v>
      </c>
      <c r="M10" s="3">
        <v>0</v>
      </c>
      <c r="N10" s="6">
        <f>B10+D10</f>
        <v>4</v>
      </c>
      <c r="O10" s="6">
        <f>C10+E10</f>
        <v>4</v>
      </c>
    </row>
    <row r="11" spans="1:15" ht="12.75">
      <c r="A11" t="s">
        <v>588</v>
      </c>
      <c r="B11" s="3">
        <v>8</v>
      </c>
      <c r="C11" s="3">
        <v>487</v>
      </c>
      <c r="D11" s="3">
        <v>0</v>
      </c>
      <c r="E11" s="3">
        <v>1</v>
      </c>
      <c r="F11" s="3">
        <v>1</v>
      </c>
      <c r="G11" s="3">
        <v>9</v>
      </c>
      <c r="H11" s="3">
        <v>0</v>
      </c>
      <c r="I11" s="3">
        <v>0</v>
      </c>
      <c r="J11" s="3">
        <v>0</v>
      </c>
      <c r="K11" s="3">
        <v>0</v>
      </c>
      <c r="L11" s="3">
        <v>0</v>
      </c>
      <c r="M11" s="3">
        <v>0</v>
      </c>
      <c r="N11" s="6">
        <f>B11+D11</f>
        <v>4</v>
      </c>
      <c r="O11" s="6">
        <f>C11+E11</f>
        <v>4</v>
      </c>
    </row>
    <row r="12" ht="12.75">
      <c r="A12" t="s">
        <v>589</v>
      </c>
    </row>
    <row r="13" spans="1:15" ht="12.75">
      <c r="A13" t="s">
        <v>587</v>
      </c>
      <c r="B13" s="3">
        <v>0</v>
      </c>
      <c r="C13" s="3">
        <v>3</v>
      </c>
      <c r="D13" s="3">
        <v>0</v>
      </c>
      <c r="E13" s="3">
        <v>0</v>
      </c>
      <c r="F13" s="3">
        <v>0</v>
      </c>
      <c r="G13" s="3">
        <v>0</v>
      </c>
      <c r="H13" s="3">
        <v>0</v>
      </c>
      <c r="I13" s="3">
        <v>0</v>
      </c>
      <c r="J13" s="3">
        <v>0</v>
      </c>
      <c r="K13" s="3">
        <v>0</v>
      </c>
      <c r="L13" s="3">
        <v>0</v>
      </c>
      <c r="M13" s="3">
        <v>0</v>
      </c>
      <c r="N13" s="6">
        <f>B13+D13</f>
        <v>4</v>
      </c>
      <c r="O13" s="6">
        <f>C13+E13</f>
        <v>4</v>
      </c>
    </row>
    <row r="14" ht="12.75">
      <c r="A14" t="s">
        <v>590</v>
      </c>
    </row>
    <row r="15" ht="12.75">
      <c r="A15" t="s">
        <v>586</v>
      </c>
    </row>
    <row r="16" spans="1:15" ht="12.75">
      <c r="A16" t="s">
        <v>591</v>
      </c>
      <c r="B16" s="3">
        <v>2</v>
      </c>
      <c r="C16" s="3">
        <v>0</v>
      </c>
      <c r="D16" s="3">
        <v>0</v>
      </c>
      <c r="E16" s="3">
        <v>0</v>
      </c>
      <c r="F16" s="3">
        <v>0</v>
      </c>
      <c r="G16" s="3">
        <v>0</v>
      </c>
      <c r="H16" s="3">
        <v>0</v>
      </c>
      <c r="I16" s="3">
        <v>0</v>
      </c>
      <c r="J16" s="3">
        <v>0</v>
      </c>
      <c r="K16" s="3">
        <v>0</v>
      </c>
      <c r="L16" s="3">
        <v>0</v>
      </c>
      <c r="M16" s="3">
        <v>0</v>
      </c>
      <c r="N16" s="6">
        <f>B16+D16</f>
        <v>4</v>
      </c>
      <c r="O16" s="6">
        <f>C16+E16</f>
        <v>4</v>
      </c>
    </row>
    <row r="17" spans="1:15" ht="12.75">
      <c r="A17" t="s">
        <v>592</v>
      </c>
      <c r="B17" s="3">
        <v>1</v>
      </c>
      <c r="C17" s="3">
        <v>1</v>
      </c>
      <c r="D17" s="3">
        <v>0</v>
      </c>
      <c r="E17" s="3">
        <v>0</v>
      </c>
      <c r="F17" s="3">
        <v>0</v>
      </c>
      <c r="G17" s="3">
        <v>0</v>
      </c>
      <c r="H17" s="3">
        <v>0</v>
      </c>
      <c r="I17" s="3">
        <v>0</v>
      </c>
      <c r="J17" s="3">
        <v>0</v>
      </c>
      <c r="K17" s="3">
        <v>0</v>
      </c>
      <c r="L17" s="3">
        <v>0</v>
      </c>
      <c r="M17" s="3">
        <v>0</v>
      </c>
      <c r="N17" s="6">
        <f>B17+D17</f>
        <v>4</v>
      </c>
      <c r="O17" s="6">
        <f>C17+E17</f>
        <v>4</v>
      </c>
    </row>
    <row r="18" spans="1:15" ht="12.75">
      <c r="A18" t="s">
        <v>593</v>
      </c>
      <c r="B18" s="3">
        <v>2</v>
      </c>
      <c r="C18" s="3">
        <v>0</v>
      </c>
      <c r="D18" s="3">
        <v>0</v>
      </c>
      <c r="E18" s="3">
        <v>0</v>
      </c>
      <c r="F18" s="3">
        <v>0</v>
      </c>
      <c r="G18" s="3">
        <v>0</v>
      </c>
      <c r="H18" s="3">
        <v>0</v>
      </c>
      <c r="I18" s="3">
        <v>0</v>
      </c>
      <c r="J18" s="3">
        <v>0</v>
      </c>
      <c r="K18" s="3">
        <v>0</v>
      </c>
      <c r="L18" s="3">
        <v>0</v>
      </c>
      <c r="M18" s="3">
        <v>0</v>
      </c>
      <c r="N18" s="6">
        <f>B18+D18</f>
        <v>4</v>
      </c>
      <c r="O18" s="6">
        <f>C18+E18</f>
        <v>4</v>
      </c>
    </row>
    <row r="19" spans="1:15" ht="12.75">
      <c r="A19" t="s">
        <v>594</v>
      </c>
      <c r="B19" s="3">
        <v>2</v>
      </c>
      <c r="C19" s="3">
        <v>4</v>
      </c>
      <c r="D19" s="3">
        <v>0</v>
      </c>
      <c r="E19" s="3">
        <v>0</v>
      </c>
      <c r="F19" s="3">
        <v>3</v>
      </c>
      <c r="G19" s="3">
        <v>3</v>
      </c>
      <c r="H19" s="3">
        <v>0</v>
      </c>
      <c r="I19" s="3">
        <v>0</v>
      </c>
      <c r="J19" s="3">
        <v>0</v>
      </c>
      <c r="K19" s="3">
        <v>0</v>
      </c>
      <c r="L19" s="3">
        <v>0</v>
      </c>
      <c r="M19" s="3">
        <v>0</v>
      </c>
      <c r="N19" s="6">
        <f>B19+D19</f>
        <v>4</v>
      </c>
      <c r="O19" s="6">
        <f>C19+E19</f>
        <v>4</v>
      </c>
    </row>
    <row r="20" spans="1:15" ht="12.75">
      <c r="A20" t="s">
        <v>595</v>
      </c>
      <c r="B20" s="3">
        <v>15</v>
      </c>
      <c r="C20" s="3">
        <v>23</v>
      </c>
      <c r="D20" s="3">
        <v>0</v>
      </c>
      <c r="E20" s="3">
        <v>0</v>
      </c>
      <c r="F20" s="3">
        <v>2</v>
      </c>
      <c r="G20" s="3">
        <v>4</v>
      </c>
      <c r="H20" s="3">
        <v>0</v>
      </c>
      <c r="I20" s="3">
        <v>0</v>
      </c>
      <c r="J20" s="3">
        <v>0</v>
      </c>
      <c r="K20" s="3">
        <v>0</v>
      </c>
      <c r="L20" s="3">
        <v>0</v>
      </c>
      <c r="M20" s="3">
        <v>0</v>
      </c>
      <c r="N20" s="6">
        <f>B20+D20</f>
        <v>4</v>
      </c>
      <c r="O20" s="6">
        <f>C20+E20</f>
        <v>4</v>
      </c>
    </row>
    <row r="21" spans="1:15" ht="12.75">
      <c r="A21" t="s">
        <v>596</v>
      </c>
      <c r="B21" s="3">
        <v>19</v>
      </c>
      <c r="C21" s="3">
        <v>8</v>
      </c>
      <c r="D21" s="3">
        <v>0</v>
      </c>
      <c r="E21" s="3">
        <v>0</v>
      </c>
      <c r="F21" s="3">
        <v>1</v>
      </c>
      <c r="G21" s="3">
        <v>1</v>
      </c>
      <c r="H21" s="3">
        <v>0</v>
      </c>
      <c r="I21" s="3">
        <v>0</v>
      </c>
      <c r="J21" s="3">
        <v>0</v>
      </c>
      <c r="K21" s="3">
        <v>0</v>
      </c>
      <c r="L21" s="3">
        <v>0</v>
      </c>
      <c r="M21" s="3">
        <v>0</v>
      </c>
      <c r="N21" s="6">
        <f>B21+D21</f>
        <v>4</v>
      </c>
      <c r="O21" s="6">
        <f>C21+E21</f>
        <v>4</v>
      </c>
    </row>
    <row r="22" spans="1:15" ht="12.75">
      <c r="A22" t="s">
        <v>597</v>
      </c>
      <c r="B22" s="3">
        <v>1</v>
      </c>
      <c r="C22" s="3">
        <v>0</v>
      </c>
      <c r="D22" s="3">
        <v>0</v>
      </c>
      <c r="E22" s="3">
        <v>0</v>
      </c>
      <c r="F22" s="3">
        <v>0</v>
      </c>
      <c r="G22" s="3">
        <v>0</v>
      </c>
      <c r="H22" s="3">
        <v>0</v>
      </c>
      <c r="I22" s="3">
        <v>0</v>
      </c>
      <c r="J22" s="3">
        <v>0</v>
      </c>
      <c r="K22" s="3">
        <v>0</v>
      </c>
      <c r="L22" s="3">
        <v>0</v>
      </c>
      <c r="M22" s="3">
        <v>0</v>
      </c>
      <c r="N22" s="6">
        <f>B22+D22</f>
        <v>4</v>
      </c>
      <c r="O22" s="6">
        <f>C22+E22</f>
        <v>4</v>
      </c>
    </row>
    <row r="23" ht="12.75">
      <c r="A23" t="s">
        <v>598</v>
      </c>
    </row>
    <row r="24" ht="12.75">
      <c r="A24" t="s">
        <v>586</v>
      </c>
    </row>
    <row r="25" spans="1:15" ht="12.75">
      <c r="A25" t="s">
        <v>599</v>
      </c>
      <c r="B25" s="3">
        <v>4</v>
      </c>
      <c r="C25" s="3">
        <v>3</v>
      </c>
      <c r="D25" s="3">
        <v>0</v>
      </c>
      <c r="E25" s="3">
        <v>0</v>
      </c>
      <c r="F25" s="3">
        <v>0</v>
      </c>
      <c r="G25" s="3">
        <v>0</v>
      </c>
      <c r="H25" s="3">
        <v>0</v>
      </c>
      <c r="I25" s="3">
        <v>0</v>
      </c>
      <c r="J25" s="3">
        <v>0</v>
      </c>
      <c r="K25" s="3">
        <v>0</v>
      </c>
      <c r="L25" s="3">
        <v>0</v>
      </c>
      <c r="M25" s="3">
        <v>0</v>
      </c>
      <c r="N25" s="6">
        <f>B25+D25</f>
        <v>4</v>
      </c>
      <c r="O25" s="6">
        <f>C25+E25</f>
        <v>4</v>
      </c>
    </row>
    <row r="26" spans="1:15" ht="12.75">
      <c r="A26" t="s">
        <v>600</v>
      </c>
      <c r="B26" s="3">
        <v>0</v>
      </c>
      <c r="C26" s="3">
        <v>3</v>
      </c>
      <c r="D26" s="3">
        <v>0</v>
      </c>
      <c r="E26" s="3">
        <v>0</v>
      </c>
      <c r="F26" s="3">
        <v>0</v>
      </c>
      <c r="G26" s="3">
        <v>0</v>
      </c>
      <c r="H26" s="3">
        <v>0</v>
      </c>
      <c r="I26" s="3">
        <v>0</v>
      </c>
      <c r="J26" s="3">
        <v>0</v>
      </c>
      <c r="K26" s="3">
        <v>0</v>
      </c>
      <c r="L26" s="3">
        <v>0</v>
      </c>
      <c r="M26" s="3">
        <v>0</v>
      </c>
      <c r="N26" s="6">
        <f>B26+D26</f>
        <v>4</v>
      </c>
      <c r="O26" s="6">
        <f>C26+E26</f>
        <v>4</v>
      </c>
    </row>
    <row r="27" spans="1:15" ht="12.75">
      <c r="A27" t="s">
        <v>601</v>
      </c>
      <c r="B27" s="3">
        <v>1</v>
      </c>
      <c r="C27" s="3">
        <v>3</v>
      </c>
      <c r="D27" s="3">
        <v>0</v>
      </c>
      <c r="E27" s="3">
        <v>0</v>
      </c>
      <c r="F27" s="3">
        <v>0</v>
      </c>
      <c r="G27" s="3">
        <v>0</v>
      </c>
      <c r="H27" s="3">
        <v>0</v>
      </c>
      <c r="I27" s="3">
        <v>0</v>
      </c>
      <c r="J27" s="3">
        <v>0</v>
      </c>
      <c r="K27" s="3">
        <v>0</v>
      </c>
      <c r="L27" s="3">
        <v>0</v>
      </c>
      <c r="M27" s="3">
        <v>0</v>
      </c>
      <c r="N27" s="6">
        <f>B27+D27</f>
        <v>4</v>
      </c>
      <c r="O27" s="6">
        <f>C27+E27</f>
        <v>4</v>
      </c>
    </row>
    <row r="28" spans="1:15" ht="12.75">
      <c r="A28" t="s">
        <v>602</v>
      </c>
      <c r="B28" s="3">
        <v>2</v>
      </c>
      <c r="C28" s="3">
        <v>0</v>
      </c>
      <c r="D28" s="3">
        <v>0</v>
      </c>
      <c r="E28" s="3">
        <v>0</v>
      </c>
      <c r="F28" s="3">
        <v>0</v>
      </c>
      <c r="G28" s="3">
        <v>0</v>
      </c>
      <c r="H28" s="3">
        <v>0</v>
      </c>
      <c r="I28" s="3">
        <v>0</v>
      </c>
      <c r="J28" s="3">
        <v>0</v>
      </c>
      <c r="K28" s="3">
        <v>0</v>
      </c>
      <c r="L28" s="3">
        <v>0</v>
      </c>
      <c r="M28" s="3">
        <v>0</v>
      </c>
      <c r="N28" s="6">
        <f>B28+D28</f>
        <v>4</v>
      </c>
      <c r="O28" s="6">
        <f>C28+E28</f>
        <v>4</v>
      </c>
    </row>
    <row r="29" spans="1:15" ht="12.75">
      <c r="A29" t="s">
        <v>603</v>
      </c>
      <c r="B29" s="3">
        <v>0</v>
      </c>
      <c r="C29" s="3">
        <v>1</v>
      </c>
      <c r="D29" s="3">
        <v>0</v>
      </c>
      <c r="E29" s="3">
        <v>0</v>
      </c>
      <c r="F29" s="3">
        <v>0</v>
      </c>
      <c r="G29" s="3">
        <v>0</v>
      </c>
      <c r="H29" s="3">
        <v>0</v>
      </c>
      <c r="I29" s="3">
        <v>0</v>
      </c>
      <c r="J29" s="3">
        <v>0</v>
      </c>
      <c r="K29" s="3">
        <v>0</v>
      </c>
      <c r="L29" s="3">
        <v>0</v>
      </c>
      <c r="M29" s="3">
        <v>0</v>
      </c>
      <c r="N29" s="6">
        <f>B29+D29</f>
        <v>4</v>
      </c>
      <c r="O29" s="6">
        <f>C29+E29</f>
        <v>4</v>
      </c>
    </row>
    <row r="30" spans="1:15" ht="12.75">
      <c r="A30" t="s">
        <v>604</v>
      </c>
      <c r="B30" s="3">
        <v>1</v>
      </c>
      <c r="C30" s="3">
        <v>3</v>
      </c>
      <c r="D30" s="3">
        <v>0</v>
      </c>
      <c r="E30" s="3">
        <v>0</v>
      </c>
      <c r="F30" s="3">
        <v>0</v>
      </c>
      <c r="G30" s="3">
        <v>0</v>
      </c>
      <c r="H30" s="3">
        <v>0</v>
      </c>
      <c r="I30" s="3">
        <v>0</v>
      </c>
      <c r="J30" s="3">
        <v>0</v>
      </c>
      <c r="K30" s="3">
        <v>0</v>
      </c>
      <c r="L30" s="3">
        <v>0</v>
      </c>
      <c r="M30" s="3">
        <v>0</v>
      </c>
      <c r="N30" s="6">
        <f>B30+D30</f>
        <v>4</v>
      </c>
      <c r="O30" s="6">
        <f>C30+E30</f>
        <v>4</v>
      </c>
    </row>
    <row r="31" spans="1:15" ht="12.75">
      <c r="A31" t="s">
        <v>605</v>
      </c>
      <c r="B31" s="3">
        <v>1</v>
      </c>
      <c r="C31" s="3">
        <v>1</v>
      </c>
      <c r="D31" s="3">
        <v>0</v>
      </c>
      <c r="E31" s="3">
        <v>0</v>
      </c>
      <c r="F31" s="3">
        <v>0</v>
      </c>
      <c r="G31" s="3">
        <v>0</v>
      </c>
      <c r="H31" s="3">
        <v>0</v>
      </c>
      <c r="I31" s="3">
        <v>0</v>
      </c>
      <c r="J31" s="3">
        <v>0</v>
      </c>
      <c r="K31" s="3">
        <v>0</v>
      </c>
      <c r="L31" s="3">
        <v>0</v>
      </c>
      <c r="M31" s="3">
        <v>0</v>
      </c>
      <c r="N31" s="6">
        <f>B31+D31</f>
        <v>4</v>
      </c>
      <c r="O31" s="6">
        <f>C31+E31</f>
        <v>4</v>
      </c>
    </row>
    <row r="32" spans="1:15" ht="12.75">
      <c r="A32" s="2" t="s">
        <v>187</v>
      </c>
      <c r="B32" s="6">
        <f>SUM(B8:B31)</f>
        <v>4</v>
      </c>
      <c r="C32" s="6">
        <f>SUM(C8:C31)</f>
        <v>4</v>
      </c>
      <c r="D32" s="6">
        <f>SUM(D8:D31)</f>
        <v>4</v>
      </c>
      <c r="E32" s="6">
        <f>SUM(E8:E31)</f>
        <v>4</v>
      </c>
      <c r="F32" s="6">
        <f>SUM(F8:F31)</f>
        <v>4</v>
      </c>
      <c r="G32" s="6">
        <f>SUM(G8:G31)</f>
        <v>4</v>
      </c>
      <c r="H32" s="6">
        <f>SUM(H8:H31)</f>
        <v>4</v>
      </c>
      <c r="I32" s="6">
        <f>SUM(I8:I31)</f>
        <v>4</v>
      </c>
      <c r="J32" s="6">
        <f>SUM(J8:J31)</f>
        <v>4</v>
      </c>
      <c r="K32" s="6">
        <f>SUM(K8:K31)</f>
        <v>4</v>
      </c>
      <c r="L32" s="6">
        <f>SUM(L8:L31)</f>
        <v>4</v>
      </c>
      <c r="M32" s="6">
        <f>SUM(M8:M31)</f>
        <v>4</v>
      </c>
      <c r="N32" s="6">
        <f>SUM(N8:N31)</f>
        <v>4</v>
      </c>
      <c r="O32" s="6">
        <f>SUM(O8:O31)</f>
        <v>4</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606</v>
      </c>
    </row>
    <row r="3" ht="12.75">
      <c r="A3" t="s">
        <v>607</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R27"/>
  <sheetViews>
    <sheetView workbookViewId="0" topLeftCell="A1">
      <selection activeCell="A1" sqref="A1"/>
    </sheetView>
  </sheetViews>
  <sheetFormatPr defaultColWidth="9.140625" defaultRowHeight="12.75"/>
  <sheetData>
    <row r="1" ht="12.75">
      <c r="A1" s="1" t="s">
        <v>608</v>
      </c>
    </row>
    <row r="5" spans="1:18" ht="12.75">
      <c r="A5" s="2" t="s">
        <v>515</v>
      </c>
      <c r="B5" s="2" t="s">
        <v>609</v>
      </c>
      <c r="D5" s="2" t="s">
        <v>610</v>
      </c>
      <c r="F5" s="2" t="s">
        <v>611</v>
      </c>
      <c r="H5" s="2" t="s">
        <v>612</v>
      </c>
      <c r="J5" s="2" t="s">
        <v>613</v>
      </c>
      <c r="L5" s="2" t="s">
        <v>614</v>
      </c>
      <c r="N5" s="2" t="s">
        <v>615</v>
      </c>
      <c r="P5" s="2" t="s">
        <v>616</v>
      </c>
      <c r="R5" s="2" t="s">
        <v>520</v>
      </c>
    </row>
    <row r="6" spans="2:17" ht="12.75">
      <c r="B6" t="s">
        <v>521</v>
      </c>
      <c r="C6" t="s">
        <v>522</v>
      </c>
      <c r="D6" t="s">
        <v>521</v>
      </c>
      <c r="E6" t="s">
        <v>522</v>
      </c>
      <c r="F6" t="s">
        <v>521</v>
      </c>
      <c r="G6" t="s">
        <v>522</v>
      </c>
      <c r="H6" t="s">
        <v>521</v>
      </c>
      <c r="I6" t="s">
        <v>522</v>
      </c>
      <c r="J6" t="s">
        <v>521</v>
      </c>
      <c r="K6" t="s">
        <v>522</v>
      </c>
      <c r="L6" t="s">
        <v>521</v>
      </c>
      <c r="M6" t="s">
        <v>522</v>
      </c>
      <c r="N6" t="s">
        <v>521</v>
      </c>
      <c r="O6" t="s">
        <v>522</v>
      </c>
      <c r="P6" t="s">
        <v>521</v>
      </c>
      <c r="Q6" t="s">
        <v>522</v>
      </c>
    </row>
    <row r="7" spans="1:18" ht="12.75">
      <c r="A7" t="s">
        <v>540</v>
      </c>
      <c r="B7" s="3">
        <v>0</v>
      </c>
      <c r="C7" s="3">
        <v>0</v>
      </c>
      <c r="D7" s="3">
        <v>0</v>
      </c>
      <c r="E7" s="3">
        <v>0</v>
      </c>
      <c r="F7" s="3">
        <v>0</v>
      </c>
      <c r="G7" s="3">
        <v>0</v>
      </c>
      <c r="H7" s="3">
        <v>0</v>
      </c>
      <c r="I7" s="3">
        <v>0</v>
      </c>
      <c r="J7" s="3">
        <v>0</v>
      </c>
      <c r="K7" s="3">
        <v>0</v>
      </c>
      <c r="L7" s="3">
        <v>0</v>
      </c>
      <c r="M7" s="3">
        <v>1</v>
      </c>
      <c r="N7" s="3">
        <v>0</v>
      </c>
      <c r="O7" s="3">
        <v>6</v>
      </c>
      <c r="P7" s="3">
        <f>B7+D7+F7+H7+J7+L7+N7</f>
        <v>4</v>
      </c>
      <c r="Q7" s="3">
        <f>C7+E7+G7+I7+K7+M7+O7</f>
        <v>4</v>
      </c>
      <c r="R7" s="6">
        <f>P7+Q7</f>
        <v>4</v>
      </c>
    </row>
    <row r="8" spans="1:18" ht="12.75">
      <c r="A8" t="s">
        <v>541</v>
      </c>
      <c r="B8" s="3">
        <v>7</v>
      </c>
      <c r="C8" s="3">
        <v>205</v>
      </c>
      <c r="D8" s="3">
        <v>3</v>
      </c>
      <c r="E8" s="3">
        <v>30</v>
      </c>
      <c r="F8" s="3">
        <v>1</v>
      </c>
      <c r="G8" s="3">
        <v>43</v>
      </c>
      <c r="H8" s="3">
        <v>2</v>
      </c>
      <c r="I8" s="3">
        <v>22</v>
      </c>
      <c r="J8" s="3">
        <v>6</v>
      </c>
      <c r="K8" s="3">
        <v>8</v>
      </c>
      <c r="L8" s="3">
        <v>9</v>
      </c>
      <c r="M8" s="3">
        <v>33</v>
      </c>
      <c r="N8" s="3">
        <v>31</v>
      </c>
      <c r="O8" s="3">
        <v>182</v>
      </c>
      <c r="P8" s="3">
        <f>B8+D8+F8+H8+J8+L8+N8</f>
        <v>4</v>
      </c>
      <c r="Q8" s="3">
        <f>C8+E8+G8+I8+K8+M8+O8</f>
        <v>4</v>
      </c>
      <c r="R8" s="6">
        <f>P8+Q8</f>
        <v>4</v>
      </c>
    </row>
    <row r="9" spans="1:18" ht="12.75">
      <c r="A9" t="s">
        <v>542</v>
      </c>
      <c r="B9" s="3">
        <v>0</v>
      </c>
      <c r="C9" s="3">
        <v>0</v>
      </c>
      <c r="D9" s="3">
        <v>0</v>
      </c>
      <c r="E9" s="3">
        <v>0</v>
      </c>
      <c r="F9" s="3">
        <v>0</v>
      </c>
      <c r="G9" s="3">
        <v>0</v>
      </c>
      <c r="H9" s="3">
        <v>0</v>
      </c>
      <c r="I9" s="3">
        <v>0</v>
      </c>
      <c r="J9" s="3">
        <v>0</v>
      </c>
      <c r="K9" s="3">
        <v>0</v>
      </c>
      <c r="L9" s="3">
        <v>0</v>
      </c>
      <c r="M9" s="3">
        <v>3</v>
      </c>
      <c r="N9" s="3">
        <v>0</v>
      </c>
      <c r="O9" s="3">
        <v>0</v>
      </c>
      <c r="P9" s="3">
        <f>B9+D9+F9+H9+J9+L9+N9</f>
        <v>4</v>
      </c>
      <c r="Q9" s="3">
        <f>C9+E9+G9+I9+K9+M9+O9</f>
        <v>4</v>
      </c>
      <c r="R9" s="6">
        <f>P9+Q9</f>
        <v>4</v>
      </c>
    </row>
    <row r="10" spans="1:18" ht="12.75">
      <c r="A10" t="s">
        <v>543</v>
      </c>
      <c r="B10" s="3">
        <v>0</v>
      </c>
      <c r="C10" s="3">
        <v>0</v>
      </c>
      <c r="D10" s="3">
        <v>0</v>
      </c>
      <c r="E10" s="3">
        <v>0</v>
      </c>
      <c r="F10" s="3">
        <v>0</v>
      </c>
      <c r="G10" s="3">
        <v>0</v>
      </c>
      <c r="H10" s="3">
        <v>0</v>
      </c>
      <c r="I10" s="3">
        <v>0</v>
      </c>
      <c r="J10" s="3">
        <v>1</v>
      </c>
      <c r="K10" s="3">
        <v>0</v>
      </c>
      <c r="L10" s="3">
        <v>1</v>
      </c>
      <c r="M10" s="3">
        <v>0</v>
      </c>
      <c r="N10" s="3">
        <v>1</v>
      </c>
      <c r="O10" s="3">
        <v>0</v>
      </c>
      <c r="P10" s="3">
        <f>B10+D10+F10+H10+J10+L10+N10</f>
        <v>4</v>
      </c>
      <c r="Q10" s="3">
        <f>C10+E10+G10+I10+K10+M10+O10</f>
        <v>4</v>
      </c>
      <c r="R10" s="6">
        <f>P10+Q10</f>
        <v>4</v>
      </c>
    </row>
    <row r="11" spans="1:18" ht="12.75">
      <c r="A11" t="s">
        <v>544</v>
      </c>
      <c r="B11" s="3">
        <v>7</v>
      </c>
      <c r="C11" s="3">
        <v>19</v>
      </c>
      <c r="D11" s="3">
        <v>3</v>
      </c>
      <c r="E11" s="3">
        <v>2</v>
      </c>
      <c r="F11" s="3">
        <v>2</v>
      </c>
      <c r="G11" s="3">
        <v>4</v>
      </c>
      <c r="H11" s="3">
        <v>1</v>
      </c>
      <c r="I11" s="3">
        <v>1</v>
      </c>
      <c r="J11" s="3">
        <v>0</v>
      </c>
      <c r="K11" s="3">
        <v>1</v>
      </c>
      <c r="L11" s="3">
        <v>1</v>
      </c>
      <c r="M11" s="3">
        <v>0</v>
      </c>
      <c r="N11" s="3">
        <v>23</v>
      </c>
      <c r="O11" s="3">
        <v>9</v>
      </c>
      <c r="P11" s="3">
        <f>B11+D11+F11+H11+J11+L11+N11</f>
        <v>4</v>
      </c>
      <c r="Q11" s="3">
        <f>C11+E11+G11+I11+K11+M11+O11</f>
        <v>4</v>
      </c>
      <c r="R11" s="6">
        <f>P11+Q11</f>
        <v>4</v>
      </c>
    </row>
    <row r="12" spans="1:18" ht="12.75">
      <c r="A12" t="s">
        <v>545</v>
      </c>
      <c r="B12" s="3">
        <v>1</v>
      </c>
      <c r="C12" s="3">
        <v>0</v>
      </c>
      <c r="D12" s="3">
        <v>0</v>
      </c>
      <c r="E12" s="3">
        <v>0</v>
      </c>
      <c r="F12" s="3">
        <v>0</v>
      </c>
      <c r="G12" s="3">
        <v>0</v>
      </c>
      <c r="H12" s="3">
        <v>1</v>
      </c>
      <c r="I12" s="3">
        <v>0</v>
      </c>
      <c r="J12" s="3">
        <v>0</v>
      </c>
      <c r="K12" s="3">
        <v>0</v>
      </c>
      <c r="L12" s="3">
        <v>0</v>
      </c>
      <c r="M12" s="3">
        <v>0</v>
      </c>
      <c r="N12" s="3">
        <v>0</v>
      </c>
      <c r="O12" s="3">
        <v>0</v>
      </c>
      <c r="P12" s="3">
        <f>B12+D12+F12+H12+J12+L12+N12</f>
        <v>4</v>
      </c>
      <c r="Q12" s="3">
        <f>C12+E12+G12+I12+K12+M12+O12</f>
        <v>4</v>
      </c>
      <c r="R12" s="6">
        <f>P12+Q12</f>
        <v>4</v>
      </c>
    </row>
    <row r="13" spans="1:18" ht="12.75">
      <c r="A13" t="s">
        <v>546</v>
      </c>
      <c r="B13" s="3">
        <v>7</v>
      </c>
      <c r="C13" s="3">
        <v>11</v>
      </c>
      <c r="D13" s="3">
        <v>0</v>
      </c>
      <c r="E13" s="3">
        <v>0</v>
      </c>
      <c r="F13" s="3">
        <v>0</v>
      </c>
      <c r="G13" s="3">
        <v>0</v>
      </c>
      <c r="H13" s="3">
        <v>0</v>
      </c>
      <c r="I13" s="3">
        <v>0</v>
      </c>
      <c r="J13" s="3">
        <v>0</v>
      </c>
      <c r="K13" s="3">
        <v>0</v>
      </c>
      <c r="L13" s="3">
        <v>0</v>
      </c>
      <c r="M13" s="3">
        <v>0</v>
      </c>
      <c r="N13" s="3">
        <v>2</v>
      </c>
      <c r="O13" s="3">
        <v>3</v>
      </c>
      <c r="P13" s="3">
        <f>B13+D13+F13+H13+J13+L13+N13</f>
        <v>4</v>
      </c>
      <c r="Q13" s="3">
        <f>C13+E13+G13+I13+K13+M13+O13</f>
        <v>4</v>
      </c>
      <c r="R13" s="6">
        <f>P13+Q13</f>
        <v>4</v>
      </c>
    </row>
    <row r="14" spans="1:18" ht="12.75">
      <c r="A14" t="s">
        <v>555</v>
      </c>
      <c r="B14" s="3">
        <v>0</v>
      </c>
      <c r="C14" s="3">
        <v>0</v>
      </c>
      <c r="D14" s="3">
        <v>0</v>
      </c>
      <c r="E14" s="3">
        <v>0</v>
      </c>
      <c r="F14" s="3">
        <v>0</v>
      </c>
      <c r="G14" s="3">
        <v>0</v>
      </c>
      <c r="H14" s="3">
        <v>0</v>
      </c>
      <c r="I14" s="3">
        <v>0</v>
      </c>
      <c r="J14" s="3">
        <v>0</v>
      </c>
      <c r="K14" s="3">
        <v>0</v>
      </c>
      <c r="L14" s="3">
        <v>0</v>
      </c>
      <c r="M14" s="3">
        <v>0</v>
      </c>
      <c r="N14" s="3">
        <v>0</v>
      </c>
      <c r="O14" s="3">
        <v>3</v>
      </c>
      <c r="P14" s="3">
        <f>B14+D14+F14+H14+J14+L14+N14</f>
        <v>4</v>
      </c>
      <c r="Q14" s="3">
        <f>C14+E14+G14+I14+K14+M14+O14</f>
        <v>4</v>
      </c>
      <c r="R14" s="6">
        <f>P14+Q14</f>
        <v>4</v>
      </c>
    </row>
    <row r="15" spans="1:18" ht="12.75">
      <c r="A15" t="s">
        <v>556</v>
      </c>
      <c r="B15" s="3">
        <v>0</v>
      </c>
      <c r="C15" s="3">
        <v>2</v>
      </c>
      <c r="D15" s="3">
        <v>0</v>
      </c>
      <c r="E15" s="3">
        <v>0</v>
      </c>
      <c r="F15" s="3">
        <v>0</v>
      </c>
      <c r="G15" s="3">
        <v>0</v>
      </c>
      <c r="H15" s="3">
        <v>1</v>
      </c>
      <c r="I15" s="3">
        <v>1</v>
      </c>
      <c r="J15" s="3">
        <v>0</v>
      </c>
      <c r="K15" s="3">
        <v>0</v>
      </c>
      <c r="L15" s="3">
        <v>0</v>
      </c>
      <c r="M15" s="3">
        <v>0</v>
      </c>
      <c r="N15" s="3">
        <v>1</v>
      </c>
      <c r="O15" s="3">
        <v>0</v>
      </c>
      <c r="P15" s="3">
        <f>B15+D15+F15+H15+J15+L15+N15</f>
        <v>4</v>
      </c>
      <c r="Q15" s="3">
        <f>C15+E15+G15+I15+K15+M15+O15</f>
        <v>4</v>
      </c>
      <c r="R15" s="6">
        <f>P15+Q15</f>
        <v>4</v>
      </c>
    </row>
    <row r="16" spans="1:18" ht="12.75">
      <c r="A16" t="s">
        <v>557</v>
      </c>
      <c r="B16" s="3">
        <v>0</v>
      </c>
      <c r="C16" s="3">
        <v>0</v>
      </c>
      <c r="D16" s="3">
        <v>0</v>
      </c>
      <c r="E16" s="3">
        <v>0</v>
      </c>
      <c r="F16" s="3">
        <v>0</v>
      </c>
      <c r="G16" s="3">
        <v>0</v>
      </c>
      <c r="H16" s="3">
        <v>1</v>
      </c>
      <c r="I16" s="3">
        <v>0</v>
      </c>
      <c r="J16" s="3">
        <v>0</v>
      </c>
      <c r="K16" s="3">
        <v>0</v>
      </c>
      <c r="L16" s="3">
        <v>0</v>
      </c>
      <c r="M16" s="3">
        <v>0</v>
      </c>
      <c r="N16" s="3">
        <v>0</v>
      </c>
      <c r="O16" s="3">
        <v>0</v>
      </c>
      <c r="P16" s="3">
        <f>B16+D16+F16+H16+J16+L16+N16</f>
        <v>4</v>
      </c>
      <c r="Q16" s="3">
        <f>C16+E16+G16+I16+K16+M16+O16</f>
        <v>4</v>
      </c>
      <c r="R16" s="6">
        <f>P16+Q16</f>
        <v>4</v>
      </c>
    </row>
    <row r="17" spans="1:18" ht="12.75">
      <c r="A17" t="s">
        <v>558</v>
      </c>
      <c r="B17" s="3">
        <v>0</v>
      </c>
      <c r="C17" s="3">
        <v>0</v>
      </c>
      <c r="D17" s="3">
        <v>0</v>
      </c>
      <c r="E17" s="3">
        <v>0</v>
      </c>
      <c r="F17" s="3">
        <v>0</v>
      </c>
      <c r="G17" s="3">
        <v>0</v>
      </c>
      <c r="H17" s="3">
        <v>0</v>
      </c>
      <c r="I17" s="3">
        <v>0</v>
      </c>
      <c r="J17" s="3">
        <v>0</v>
      </c>
      <c r="K17" s="3">
        <v>1</v>
      </c>
      <c r="L17" s="3">
        <v>0</v>
      </c>
      <c r="M17" s="3">
        <v>0</v>
      </c>
      <c r="N17" s="3">
        <v>0</v>
      </c>
      <c r="O17" s="3">
        <v>0</v>
      </c>
      <c r="P17" s="3">
        <f>B17+D17+F17+H17+J17+L17+N17</f>
        <v>4</v>
      </c>
      <c r="Q17" s="3">
        <f>C17+E17+G17+I17+K17+M17+O17</f>
        <v>4</v>
      </c>
      <c r="R17" s="6">
        <f>P17+Q17</f>
        <v>4</v>
      </c>
    </row>
    <row r="18" spans="1:18" ht="12.75">
      <c r="A18" t="s">
        <v>559</v>
      </c>
      <c r="B18" s="3">
        <v>0</v>
      </c>
      <c r="C18" s="3">
        <v>0</v>
      </c>
      <c r="D18" s="3">
        <v>0</v>
      </c>
      <c r="E18" s="3">
        <v>0</v>
      </c>
      <c r="F18" s="3">
        <v>3</v>
      </c>
      <c r="G18" s="3">
        <v>0</v>
      </c>
      <c r="H18" s="3">
        <v>1</v>
      </c>
      <c r="I18" s="3">
        <v>0</v>
      </c>
      <c r="J18" s="3">
        <v>0</v>
      </c>
      <c r="K18" s="3">
        <v>0</v>
      </c>
      <c r="L18" s="3">
        <v>1</v>
      </c>
      <c r="M18" s="3">
        <v>0</v>
      </c>
      <c r="N18" s="3">
        <v>0</v>
      </c>
      <c r="O18" s="3">
        <v>0</v>
      </c>
      <c r="P18" s="3">
        <f>B18+D18+F18+H18+J18+L18+N18</f>
        <v>4</v>
      </c>
      <c r="Q18" s="3">
        <f>C18+E18+G18+I18+K18+M18+O18</f>
        <v>4</v>
      </c>
      <c r="R18" s="6">
        <f>P18+Q18</f>
        <v>4</v>
      </c>
    </row>
    <row r="19" spans="1:18" ht="12.75">
      <c r="A19" t="s">
        <v>560</v>
      </c>
      <c r="B19" s="3">
        <v>4</v>
      </c>
      <c r="C19" s="3">
        <v>0</v>
      </c>
      <c r="D19" s="3">
        <v>2</v>
      </c>
      <c r="E19" s="3">
        <v>0</v>
      </c>
      <c r="F19" s="3">
        <v>3</v>
      </c>
      <c r="G19" s="3">
        <v>0</v>
      </c>
      <c r="H19" s="3">
        <v>3</v>
      </c>
      <c r="I19" s="3">
        <v>0</v>
      </c>
      <c r="J19" s="3">
        <v>0</v>
      </c>
      <c r="K19" s="3">
        <v>0</v>
      </c>
      <c r="L19" s="3">
        <v>3</v>
      </c>
      <c r="M19" s="3">
        <v>0</v>
      </c>
      <c r="N19" s="3">
        <v>0</v>
      </c>
      <c r="O19" s="3">
        <v>0</v>
      </c>
      <c r="P19" s="3">
        <f>B19+D19+F19+H19+J19+L19+N19</f>
        <v>4</v>
      </c>
      <c r="Q19" s="3">
        <f>C19+E19+G19+I19+K19+M19+O19</f>
        <v>4</v>
      </c>
      <c r="R19" s="6">
        <f>P19+Q19</f>
        <v>4</v>
      </c>
    </row>
    <row r="20" spans="1:18" ht="12.75">
      <c r="A20" t="s">
        <v>561</v>
      </c>
      <c r="B20" s="3">
        <v>13</v>
      </c>
      <c r="C20" s="3">
        <v>24</v>
      </c>
      <c r="D20" s="3">
        <v>0</v>
      </c>
      <c r="E20" s="3">
        <v>0</v>
      </c>
      <c r="F20" s="3">
        <v>0</v>
      </c>
      <c r="G20" s="3">
        <v>1</v>
      </c>
      <c r="H20" s="3">
        <v>2</v>
      </c>
      <c r="I20" s="3">
        <v>1</v>
      </c>
      <c r="J20" s="3">
        <v>2</v>
      </c>
      <c r="K20" s="3">
        <v>0</v>
      </c>
      <c r="L20" s="3">
        <v>5</v>
      </c>
      <c r="M20" s="3">
        <v>1</v>
      </c>
      <c r="N20" s="3">
        <v>0</v>
      </c>
      <c r="O20" s="3">
        <v>0</v>
      </c>
      <c r="P20" s="3">
        <f>B20+D20+F20+H20+J20+L20+N20</f>
        <v>4</v>
      </c>
      <c r="Q20" s="3">
        <f>C20+E20+G20+I20+K20+M20+O20</f>
        <v>4</v>
      </c>
      <c r="R20" s="6">
        <f>P20+Q20</f>
        <v>4</v>
      </c>
    </row>
    <row r="21" spans="1:18" ht="12.75">
      <c r="A21" t="s">
        <v>562</v>
      </c>
      <c r="B21" s="3">
        <v>5</v>
      </c>
      <c r="C21" s="3">
        <v>0</v>
      </c>
      <c r="D21" s="3">
        <v>0</v>
      </c>
      <c r="E21" s="3">
        <v>0</v>
      </c>
      <c r="F21" s="3">
        <v>0</v>
      </c>
      <c r="G21" s="3">
        <v>0</v>
      </c>
      <c r="H21" s="3">
        <v>3</v>
      </c>
      <c r="I21" s="3">
        <v>0</v>
      </c>
      <c r="J21" s="3">
        <v>0</v>
      </c>
      <c r="K21" s="3">
        <v>0</v>
      </c>
      <c r="L21" s="3">
        <v>0</v>
      </c>
      <c r="M21" s="3">
        <v>0</v>
      </c>
      <c r="N21" s="3">
        <v>0</v>
      </c>
      <c r="O21" s="3">
        <v>0</v>
      </c>
      <c r="P21" s="3">
        <f>B21+D21+F21+H21+J21+L21+N21</f>
        <v>4</v>
      </c>
      <c r="Q21" s="3">
        <f>C21+E21+G21+I21+K21+M21+O21</f>
        <v>4</v>
      </c>
      <c r="R21" s="6">
        <f>P21+Q21</f>
        <v>4</v>
      </c>
    </row>
    <row r="22" spans="1:18" ht="12.75">
      <c r="A22" t="s">
        <v>566</v>
      </c>
      <c r="B22" s="3">
        <v>0</v>
      </c>
      <c r="C22" s="3">
        <v>0</v>
      </c>
      <c r="D22" s="3">
        <v>0</v>
      </c>
      <c r="E22" s="3">
        <v>0</v>
      </c>
      <c r="F22" s="3">
        <v>0</v>
      </c>
      <c r="G22" s="3">
        <v>1</v>
      </c>
      <c r="H22" s="3">
        <v>0</v>
      </c>
      <c r="I22" s="3">
        <v>0</v>
      </c>
      <c r="J22" s="3">
        <v>0</v>
      </c>
      <c r="K22" s="3">
        <v>0</v>
      </c>
      <c r="L22" s="3">
        <v>0</v>
      </c>
      <c r="M22" s="3">
        <v>0</v>
      </c>
      <c r="N22" s="3">
        <v>0</v>
      </c>
      <c r="O22" s="3">
        <v>0</v>
      </c>
      <c r="P22" s="3">
        <f>B22+D22+F22+H22+J22+L22+N22</f>
        <v>4</v>
      </c>
      <c r="Q22" s="3">
        <f>C22+E22+G22+I22+K22+M22+O22</f>
        <v>4</v>
      </c>
      <c r="R22" s="6">
        <f>P22+Q22</f>
        <v>4</v>
      </c>
    </row>
    <row r="23" spans="1:18" ht="12.75">
      <c r="A23" t="s">
        <v>567</v>
      </c>
      <c r="B23" s="3">
        <v>11</v>
      </c>
      <c r="C23" s="3">
        <v>13</v>
      </c>
      <c r="D23" s="3">
        <v>1</v>
      </c>
      <c r="E23" s="3">
        <v>0</v>
      </c>
      <c r="F23" s="3">
        <v>0</v>
      </c>
      <c r="G23" s="3">
        <v>0</v>
      </c>
      <c r="H23" s="3">
        <v>2</v>
      </c>
      <c r="I23" s="3">
        <v>2</v>
      </c>
      <c r="J23" s="3">
        <v>0</v>
      </c>
      <c r="K23" s="3">
        <v>0</v>
      </c>
      <c r="L23" s="3">
        <v>0</v>
      </c>
      <c r="M23" s="3">
        <v>0</v>
      </c>
      <c r="N23" s="3">
        <v>4</v>
      </c>
      <c r="O23" s="3">
        <v>6</v>
      </c>
      <c r="P23" s="3">
        <f>B23+D23+F23+H23+J23+L23+N23</f>
        <v>4</v>
      </c>
      <c r="Q23" s="3">
        <f>C23+E23+G23+I23+K23+M23+O23</f>
        <v>4</v>
      </c>
      <c r="R23" s="6">
        <f>P23+Q23</f>
        <v>4</v>
      </c>
    </row>
    <row r="24" spans="1:18" ht="12.75">
      <c r="A24" t="s">
        <v>568</v>
      </c>
      <c r="B24" s="3">
        <v>0</v>
      </c>
      <c r="C24" s="3">
        <v>0</v>
      </c>
      <c r="D24" s="3">
        <v>0</v>
      </c>
      <c r="E24" s="3">
        <v>0</v>
      </c>
      <c r="F24" s="3">
        <v>0</v>
      </c>
      <c r="G24" s="3">
        <v>0</v>
      </c>
      <c r="H24" s="3">
        <v>1</v>
      </c>
      <c r="I24" s="3">
        <v>1</v>
      </c>
      <c r="J24" s="3">
        <v>0</v>
      </c>
      <c r="K24" s="3">
        <v>2</v>
      </c>
      <c r="L24" s="3">
        <v>2</v>
      </c>
      <c r="M24" s="3">
        <v>4</v>
      </c>
      <c r="N24" s="3">
        <v>0</v>
      </c>
      <c r="O24" s="3">
        <v>0</v>
      </c>
      <c r="P24" s="3">
        <f>B24+D24+F24+H24+J24+L24+N24</f>
        <v>4</v>
      </c>
      <c r="Q24" s="3">
        <f>C24+E24+G24+I24+K24+M24+O24</f>
        <v>4</v>
      </c>
      <c r="R24" s="6">
        <f>P24+Q24</f>
        <v>4</v>
      </c>
    </row>
    <row r="25" spans="1:18" ht="12.75">
      <c r="A25" t="s">
        <v>569</v>
      </c>
      <c r="B25" s="3">
        <v>0</v>
      </c>
      <c r="C25" s="3">
        <v>0</v>
      </c>
      <c r="D25" s="3">
        <v>0</v>
      </c>
      <c r="E25" s="3">
        <v>0</v>
      </c>
      <c r="F25" s="3">
        <v>0</v>
      </c>
      <c r="G25" s="3">
        <v>0</v>
      </c>
      <c r="H25" s="3">
        <v>0</v>
      </c>
      <c r="I25" s="3">
        <v>0</v>
      </c>
      <c r="J25" s="3">
        <v>0</v>
      </c>
      <c r="K25" s="3">
        <v>0</v>
      </c>
      <c r="L25" s="3">
        <v>4</v>
      </c>
      <c r="M25" s="3">
        <v>1</v>
      </c>
      <c r="N25" s="3">
        <v>0</v>
      </c>
      <c r="O25" s="3">
        <v>0</v>
      </c>
      <c r="P25" s="3">
        <f>B25+D25+F25+H25+J25+L25+N25</f>
        <v>4</v>
      </c>
      <c r="Q25" s="3">
        <f>C25+E25+G25+I25+K25+M25+O25</f>
        <v>4</v>
      </c>
      <c r="R25" s="6">
        <f>P25+Q25</f>
        <v>4</v>
      </c>
    </row>
    <row r="26" spans="1:18" ht="12.75">
      <c r="A26" t="s">
        <v>570</v>
      </c>
      <c r="B26" s="3">
        <v>0</v>
      </c>
      <c r="C26" s="3">
        <v>1</v>
      </c>
      <c r="D26" s="3">
        <v>0</v>
      </c>
      <c r="E26" s="3">
        <v>0</v>
      </c>
      <c r="F26" s="3">
        <v>2</v>
      </c>
      <c r="G26" s="3">
        <v>0</v>
      </c>
      <c r="H26" s="3">
        <v>3</v>
      </c>
      <c r="I26" s="3">
        <v>1</v>
      </c>
      <c r="J26" s="3">
        <v>4</v>
      </c>
      <c r="K26" s="3">
        <v>3</v>
      </c>
      <c r="L26" s="3">
        <v>0</v>
      </c>
      <c r="M26" s="3">
        <v>1</v>
      </c>
      <c r="N26" s="3">
        <v>0</v>
      </c>
      <c r="O26" s="3">
        <v>0</v>
      </c>
      <c r="P26" s="3">
        <f>B26+D26+F26+H26+J26+L26+N26</f>
        <v>4</v>
      </c>
      <c r="Q26" s="3">
        <f>C26+E26+G26+I26+K26+M26+O26</f>
        <v>4</v>
      </c>
      <c r="R26" s="6">
        <f>P26+Q26</f>
        <v>4</v>
      </c>
    </row>
    <row r="27" spans="1:18" ht="12.75">
      <c r="A27" s="2" t="s">
        <v>520</v>
      </c>
      <c r="B27" s="6">
        <f>SUM(B7:B26)</f>
        <v>4</v>
      </c>
      <c r="C27" s="6">
        <f>SUM(C7:C26)</f>
        <v>4</v>
      </c>
      <c r="D27" s="6">
        <f>SUM(D7:D26)</f>
        <v>4</v>
      </c>
      <c r="E27" s="6">
        <f>SUM(E7:E26)</f>
        <v>4</v>
      </c>
      <c r="F27" s="6">
        <f>SUM(F7:F26)</f>
        <v>4</v>
      </c>
      <c r="G27" s="6">
        <f>SUM(G7:G26)</f>
        <v>4</v>
      </c>
      <c r="H27" s="6">
        <f>SUM(H7:H26)</f>
        <v>4</v>
      </c>
      <c r="I27" s="6">
        <f>SUM(I7:I26)</f>
        <v>4</v>
      </c>
      <c r="J27" s="6">
        <f>SUM(J7:J26)</f>
        <v>4</v>
      </c>
      <c r="K27" s="6">
        <f>SUM(K7:K26)</f>
        <v>4</v>
      </c>
      <c r="L27" s="6">
        <f>SUM(L7:L26)</f>
        <v>4</v>
      </c>
      <c r="M27" s="6">
        <f>SUM(M7:M26)</f>
        <v>4</v>
      </c>
      <c r="N27" s="6">
        <f>SUM(N7:N26)</f>
        <v>4</v>
      </c>
      <c r="O27" s="6">
        <f>SUM(O7:O26)</f>
        <v>4</v>
      </c>
      <c r="P27" s="6">
        <f>SUM(P7:P26)</f>
        <v>4</v>
      </c>
      <c r="Q27" s="6">
        <f>SUM(Q7:Q26)</f>
        <v>4</v>
      </c>
      <c r="R27" s="6">
        <f>SUM(R7:R26)</f>
        <v>4</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K32"/>
  <sheetViews>
    <sheetView workbookViewId="0" topLeftCell="A1">
      <selection activeCell="A1" sqref="A1"/>
    </sheetView>
  </sheetViews>
  <sheetFormatPr defaultColWidth="9.140625" defaultRowHeight="12.75"/>
  <sheetData>
    <row r="1" ht="12.75">
      <c r="A1" s="1" t="s">
        <v>617</v>
      </c>
    </row>
    <row r="3" ht="12.75">
      <c r="A3" s="2" t="s">
        <v>618</v>
      </c>
    </row>
    <row r="5" spans="1:10" ht="12.75">
      <c r="A5" s="2" t="s">
        <v>619</v>
      </c>
      <c r="B5" s="2" t="s">
        <v>573</v>
      </c>
      <c r="D5" s="2" t="s">
        <v>620</v>
      </c>
      <c r="F5" s="2" t="s">
        <v>621</v>
      </c>
      <c r="H5" s="2" t="s">
        <v>622</v>
      </c>
      <c r="J5" s="2" t="s">
        <v>623</v>
      </c>
    </row>
    <row r="6" spans="2:11" ht="12.75">
      <c r="B6" t="s">
        <v>624</v>
      </c>
      <c r="C6" t="s">
        <v>625</v>
      </c>
      <c r="D6" t="s">
        <v>626</v>
      </c>
      <c r="E6" t="s">
        <v>627</v>
      </c>
      <c r="F6" t="s">
        <v>628</v>
      </c>
      <c r="G6" t="s">
        <v>629</v>
      </c>
      <c r="H6" t="s">
        <v>630</v>
      </c>
      <c r="I6" t="s">
        <v>631</v>
      </c>
      <c r="J6" t="s">
        <v>632</v>
      </c>
      <c r="K6" t="s">
        <v>633</v>
      </c>
    </row>
    <row r="7" spans="1:11" ht="12.75">
      <c r="A7" t="s">
        <v>634</v>
      </c>
      <c r="B7" s="3">
        <v>0</v>
      </c>
      <c r="C7" s="3">
        <v>0</v>
      </c>
      <c r="D7" s="3">
        <v>0</v>
      </c>
      <c r="E7" s="3">
        <v>0</v>
      </c>
      <c r="F7" s="3">
        <v>0</v>
      </c>
      <c r="G7" s="3">
        <v>0</v>
      </c>
      <c r="H7" s="3">
        <v>0</v>
      </c>
      <c r="I7" s="3">
        <v>1</v>
      </c>
      <c r="J7" s="3">
        <f>B7+D7+F7</f>
        <v>4</v>
      </c>
      <c r="K7" s="6">
        <f>C7+E7+G7</f>
        <v>4</v>
      </c>
    </row>
    <row r="8" spans="1:11" ht="12.75">
      <c r="A8" t="s">
        <v>635</v>
      </c>
      <c r="B8" s="3">
        <v>1</v>
      </c>
      <c r="C8" s="3">
        <v>4</v>
      </c>
      <c r="D8" s="3">
        <v>0</v>
      </c>
      <c r="E8" s="3">
        <v>0</v>
      </c>
      <c r="F8" s="3">
        <v>0</v>
      </c>
      <c r="G8" s="3">
        <v>0</v>
      </c>
      <c r="H8" s="3">
        <v>0</v>
      </c>
      <c r="I8" s="3">
        <v>0</v>
      </c>
      <c r="J8" s="3">
        <f>B8+D8+F8</f>
        <v>4</v>
      </c>
      <c r="K8" s="6">
        <f>C8+E8+G8</f>
        <v>4</v>
      </c>
    </row>
    <row r="9" spans="1:11" ht="12.75">
      <c r="A9" t="s">
        <v>636</v>
      </c>
      <c r="B9" s="3">
        <v>17</v>
      </c>
      <c r="C9" s="3">
        <v>41</v>
      </c>
      <c r="D9" s="3">
        <v>0</v>
      </c>
      <c r="E9" s="3">
        <v>0</v>
      </c>
      <c r="F9" s="3">
        <v>0</v>
      </c>
      <c r="G9" s="3">
        <v>0</v>
      </c>
      <c r="H9" s="3">
        <v>1</v>
      </c>
      <c r="I9" s="3">
        <v>1</v>
      </c>
      <c r="J9" s="3">
        <f>B9+D9+F9</f>
        <v>4</v>
      </c>
      <c r="K9" s="6">
        <f>C9+E9+G9</f>
        <v>4</v>
      </c>
    </row>
    <row r="10" spans="1:11" ht="12.75">
      <c r="A10" t="s">
        <v>637</v>
      </c>
      <c r="B10" s="3">
        <v>4</v>
      </c>
      <c r="C10" s="3">
        <v>9</v>
      </c>
      <c r="D10" s="3">
        <v>0</v>
      </c>
      <c r="E10" s="3">
        <v>0</v>
      </c>
      <c r="F10" s="3">
        <v>0</v>
      </c>
      <c r="G10" s="3">
        <v>0</v>
      </c>
      <c r="H10" s="3">
        <v>0</v>
      </c>
      <c r="I10" s="3">
        <v>0</v>
      </c>
      <c r="J10" s="3">
        <f>B10+D10+F10</f>
        <v>4</v>
      </c>
      <c r="K10" s="6">
        <f>C10+E10+G10</f>
        <v>4</v>
      </c>
    </row>
    <row r="11" spans="1:11" ht="12.75">
      <c r="A11" t="s">
        <v>638</v>
      </c>
      <c r="B11" s="3">
        <v>1</v>
      </c>
      <c r="C11" s="3">
        <v>0</v>
      </c>
      <c r="D11" s="3">
        <v>0</v>
      </c>
      <c r="E11" s="3">
        <v>0</v>
      </c>
      <c r="F11" s="3">
        <v>0</v>
      </c>
      <c r="G11" s="3">
        <v>0</v>
      </c>
      <c r="H11" s="3">
        <v>0</v>
      </c>
      <c r="I11" s="3">
        <v>0</v>
      </c>
      <c r="J11" s="3">
        <f>B11+D11+F11</f>
        <v>4</v>
      </c>
      <c r="K11" s="6">
        <f>C11+E11+G11</f>
        <v>4</v>
      </c>
    </row>
    <row r="12" spans="1:11" ht="12.75">
      <c r="A12" t="s">
        <v>639</v>
      </c>
      <c r="B12" s="3">
        <v>10</v>
      </c>
      <c r="C12" s="3">
        <v>13</v>
      </c>
      <c r="D12" s="3">
        <v>0</v>
      </c>
      <c r="E12" s="3">
        <v>0</v>
      </c>
      <c r="F12" s="3">
        <v>0</v>
      </c>
      <c r="G12" s="3">
        <v>0</v>
      </c>
      <c r="H12" s="3">
        <v>3</v>
      </c>
      <c r="I12" s="3">
        <v>0</v>
      </c>
      <c r="J12" s="3">
        <f>B12+D12+F12</f>
        <v>4</v>
      </c>
      <c r="K12" s="6">
        <f>C12+E12+G12</f>
        <v>4</v>
      </c>
    </row>
    <row r="13" spans="1:11" ht="12.75">
      <c r="A13" t="s">
        <v>640</v>
      </c>
      <c r="B13" s="3">
        <v>0</v>
      </c>
      <c r="C13" s="3">
        <v>1</v>
      </c>
      <c r="D13" s="3">
        <v>0</v>
      </c>
      <c r="E13" s="3">
        <v>0</v>
      </c>
      <c r="F13" s="3">
        <v>0</v>
      </c>
      <c r="G13" s="3">
        <v>0</v>
      </c>
      <c r="H13" s="3">
        <v>0</v>
      </c>
      <c r="I13" s="3">
        <v>0</v>
      </c>
      <c r="J13" s="3">
        <f>B13+D13+F13</f>
        <v>4</v>
      </c>
      <c r="K13" s="6">
        <f>C13+E13+G13</f>
        <v>4</v>
      </c>
    </row>
    <row r="14" spans="1:11" ht="12.75">
      <c r="A14" t="s">
        <v>641</v>
      </c>
      <c r="B14" s="3">
        <v>0</v>
      </c>
      <c r="C14" s="3">
        <v>0</v>
      </c>
      <c r="D14" s="3">
        <v>0</v>
      </c>
      <c r="E14" s="3">
        <v>0</v>
      </c>
      <c r="F14" s="3">
        <v>0</v>
      </c>
      <c r="G14" s="3">
        <v>0</v>
      </c>
      <c r="H14" s="3">
        <v>0</v>
      </c>
      <c r="I14" s="3">
        <v>2</v>
      </c>
      <c r="J14" s="3">
        <f>B14+D14+F14</f>
        <v>4</v>
      </c>
      <c r="K14" s="6">
        <f>C14+E14+G14</f>
        <v>4</v>
      </c>
    </row>
    <row r="15" spans="1:11" ht="12.75">
      <c r="A15" t="s">
        <v>642</v>
      </c>
      <c r="B15" s="3">
        <v>4</v>
      </c>
      <c r="C15" s="3">
        <v>7</v>
      </c>
      <c r="D15" s="3">
        <v>0</v>
      </c>
      <c r="E15" s="3">
        <v>0</v>
      </c>
      <c r="F15" s="3">
        <v>0</v>
      </c>
      <c r="G15" s="3">
        <v>0</v>
      </c>
      <c r="H15" s="3">
        <v>0</v>
      </c>
      <c r="I15" s="3">
        <v>0</v>
      </c>
      <c r="J15" s="3">
        <f>B15+D15+F15</f>
        <v>4</v>
      </c>
      <c r="K15" s="6">
        <f>C15+E15+G15</f>
        <v>4</v>
      </c>
    </row>
    <row r="16" spans="1:11" ht="12.75">
      <c r="A16" t="s">
        <v>643</v>
      </c>
      <c r="B16" s="3">
        <v>0</v>
      </c>
      <c r="C16" s="3">
        <v>1</v>
      </c>
      <c r="D16" s="3">
        <v>0</v>
      </c>
      <c r="E16" s="3">
        <v>1</v>
      </c>
      <c r="F16" s="3">
        <v>0</v>
      </c>
      <c r="G16" s="3">
        <v>0</v>
      </c>
      <c r="H16" s="3">
        <v>0</v>
      </c>
      <c r="I16" s="3">
        <v>0</v>
      </c>
      <c r="J16" s="3">
        <f>B16+D16+F16</f>
        <v>4</v>
      </c>
      <c r="K16" s="6">
        <f>C16+E16+G16</f>
        <v>4</v>
      </c>
    </row>
    <row r="17" spans="1:11" ht="12.75">
      <c r="A17" t="s">
        <v>644</v>
      </c>
      <c r="B17" s="3">
        <v>4</v>
      </c>
      <c r="C17" s="3">
        <v>2</v>
      </c>
      <c r="D17" s="3">
        <v>0</v>
      </c>
      <c r="E17" s="3">
        <v>0</v>
      </c>
      <c r="F17" s="3">
        <v>0</v>
      </c>
      <c r="G17" s="3">
        <v>0</v>
      </c>
      <c r="H17" s="3">
        <v>0</v>
      </c>
      <c r="I17" s="3">
        <v>0</v>
      </c>
      <c r="J17" s="3">
        <f>B17+D17+F17</f>
        <v>4</v>
      </c>
      <c r="K17" s="6">
        <f>C17+E17+G17</f>
        <v>4</v>
      </c>
    </row>
    <row r="18" spans="1:11" ht="12.75">
      <c r="A18" t="s">
        <v>645</v>
      </c>
      <c r="B18" s="3">
        <v>0</v>
      </c>
      <c r="C18" s="3">
        <v>0</v>
      </c>
      <c r="D18" s="3">
        <v>1</v>
      </c>
      <c r="E18" s="3">
        <v>0</v>
      </c>
      <c r="F18" s="3">
        <v>0</v>
      </c>
      <c r="G18" s="3">
        <v>0</v>
      </c>
      <c r="H18" s="3">
        <v>0</v>
      </c>
      <c r="I18" s="3">
        <v>0</v>
      </c>
      <c r="J18" s="3">
        <f>B18+D18+F18</f>
        <v>4</v>
      </c>
      <c r="K18" s="6">
        <f>C18+E18+G18</f>
        <v>4</v>
      </c>
    </row>
    <row r="19" spans="1:11" ht="12.75">
      <c r="A19" t="s">
        <v>646</v>
      </c>
      <c r="B19" s="3">
        <v>2</v>
      </c>
      <c r="C19" s="3">
        <v>0</v>
      </c>
      <c r="D19" s="3">
        <v>0</v>
      </c>
      <c r="E19" s="3">
        <v>0</v>
      </c>
      <c r="F19" s="3">
        <v>0</v>
      </c>
      <c r="G19" s="3">
        <v>0</v>
      </c>
      <c r="H19" s="3">
        <v>0</v>
      </c>
      <c r="I19" s="3">
        <v>0</v>
      </c>
      <c r="J19" s="3">
        <f>B19+D19+F19</f>
        <v>4</v>
      </c>
      <c r="K19" s="6">
        <f>C19+E19+G19</f>
        <v>4</v>
      </c>
    </row>
    <row r="20" spans="1:11" ht="12.75">
      <c r="A20" t="s">
        <v>647</v>
      </c>
      <c r="B20" s="3">
        <v>5</v>
      </c>
      <c r="C20" s="3">
        <v>2</v>
      </c>
      <c r="D20" s="3">
        <v>0</v>
      </c>
      <c r="E20" s="3">
        <v>0</v>
      </c>
      <c r="F20" s="3">
        <v>0</v>
      </c>
      <c r="G20" s="3">
        <v>0</v>
      </c>
      <c r="H20" s="3">
        <v>1</v>
      </c>
      <c r="I20" s="3">
        <v>3</v>
      </c>
      <c r="J20" s="3">
        <f>B20+D20+F20</f>
        <v>4</v>
      </c>
      <c r="K20" s="6">
        <f>C20+E20+G20</f>
        <v>4</v>
      </c>
    </row>
    <row r="21" spans="1:11" ht="12.75">
      <c r="A21" t="s">
        <v>648</v>
      </c>
      <c r="B21" s="3">
        <v>7</v>
      </c>
      <c r="C21" s="3">
        <v>3</v>
      </c>
      <c r="D21" s="3">
        <v>0</v>
      </c>
      <c r="E21" s="3">
        <v>1</v>
      </c>
      <c r="F21" s="3">
        <v>0</v>
      </c>
      <c r="G21" s="3">
        <v>0</v>
      </c>
      <c r="H21" s="3">
        <v>0</v>
      </c>
      <c r="I21" s="3">
        <v>0</v>
      </c>
      <c r="J21" s="3">
        <f>B21+D21+F21</f>
        <v>4</v>
      </c>
      <c r="K21" s="6">
        <f>C21+E21+G21</f>
        <v>4</v>
      </c>
    </row>
    <row r="22" spans="1:11" ht="12.75">
      <c r="A22" t="s">
        <v>649</v>
      </c>
      <c r="B22" s="3">
        <v>2</v>
      </c>
      <c r="C22" s="3">
        <v>2</v>
      </c>
      <c r="D22" s="3">
        <v>0</v>
      </c>
      <c r="E22" s="3">
        <v>0</v>
      </c>
      <c r="F22" s="3">
        <v>0</v>
      </c>
      <c r="G22" s="3">
        <v>0</v>
      </c>
      <c r="H22" s="3">
        <v>0</v>
      </c>
      <c r="I22" s="3">
        <v>4</v>
      </c>
      <c r="J22" s="3">
        <f>B22+D22+F22</f>
        <v>4</v>
      </c>
      <c r="K22" s="6">
        <f>C22+E22+G22</f>
        <v>4</v>
      </c>
    </row>
    <row r="23" spans="1:11" ht="12.75">
      <c r="A23" t="s">
        <v>650</v>
      </c>
      <c r="B23" s="3">
        <v>1</v>
      </c>
      <c r="C23" s="3">
        <v>2</v>
      </c>
      <c r="D23" s="3">
        <v>0</v>
      </c>
      <c r="E23" s="3">
        <v>0</v>
      </c>
      <c r="F23" s="3">
        <v>0</v>
      </c>
      <c r="G23" s="3">
        <v>0</v>
      </c>
      <c r="H23" s="3">
        <v>0</v>
      </c>
      <c r="I23" s="3">
        <v>0</v>
      </c>
      <c r="J23" s="3">
        <f>B23+D23+F23</f>
        <v>4</v>
      </c>
      <c r="K23" s="6">
        <f>C23+E23+G23</f>
        <v>4</v>
      </c>
    </row>
    <row r="24" spans="1:11" ht="12.75">
      <c r="A24" t="s">
        <v>651</v>
      </c>
      <c r="B24" s="3">
        <v>3</v>
      </c>
      <c r="C24" s="3">
        <v>3</v>
      </c>
      <c r="D24" s="3">
        <v>0</v>
      </c>
      <c r="E24" s="3">
        <v>0</v>
      </c>
      <c r="F24" s="3">
        <v>0</v>
      </c>
      <c r="G24" s="3">
        <v>0</v>
      </c>
      <c r="H24" s="3">
        <v>2</v>
      </c>
      <c r="I24" s="3">
        <v>1</v>
      </c>
      <c r="J24" s="3">
        <f>B24+D24+F24</f>
        <v>4</v>
      </c>
      <c r="K24" s="6">
        <f>C24+E24+G24</f>
        <v>4</v>
      </c>
    </row>
    <row r="25" spans="1:11" ht="12.75">
      <c r="A25" t="s">
        <v>652</v>
      </c>
      <c r="B25" s="3">
        <v>17</v>
      </c>
      <c r="C25" s="3">
        <v>5</v>
      </c>
      <c r="D25" s="3">
        <v>0</v>
      </c>
      <c r="E25" s="3">
        <v>0</v>
      </c>
      <c r="F25" s="3">
        <v>0</v>
      </c>
      <c r="G25" s="3">
        <v>0</v>
      </c>
      <c r="H25" s="3">
        <v>0</v>
      </c>
      <c r="I25" s="3">
        <v>0</v>
      </c>
      <c r="J25" s="3">
        <f>B25+D25+F25</f>
        <v>4</v>
      </c>
      <c r="K25" s="6">
        <f>C25+E25+G25</f>
        <v>4</v>
      </c>
    </row>
    <row r="26" spans="1:11" ht="12.75">
      <c r="A26" t="s">
        <v>653</v>
      </c>
      <c r="B26" s="3">
        <v>3</v>
      </c>
      <c r="C26" s="3">
        <v>0</v>
      </c>
      <c r="D26" s="3">
        <v>0</v>
      </c>
      <c r="E26" s="3">
        <v>0</v>
      </c>
      <c r="F26" s="3">
        <v>0</v>
      </c>
      <c r="G26" s="3">
        <v>0</v>
      </c>
      <c r="H26" s="3">
        <v>2</v>
      </c>
      <c r="I26" s="3">
        <v>4</v>
      </c>
      <c r="J26" s="3">
        <f>B26+D26+F26</f>
        <v>4</v>
      </c>
      <c r="K26" s="6">
        <f>C26+E26+G26</f>
        <v>4</v>
      </c>
    </row>
    <row r="27" spans="1:11" ht="12.75">
      <c r="A27" t="s">
        <v>654</v>
      </c>
      <c r="B27" s="3">
        <v>0</v>
      </c>
      <c r="C27" s="3">
        <v>0</v>
      </c>
      <c r="D27" s="3">
        <v>0</v>
      </c>
      <c r="E27" s="3">
        <v>0</v>
      </c>
      <c r="F27" s="3">
        <v>0</v>
      </c>
      <c r="G27" s="3">
        <v>0</v>
      </c>
      <c r="H27" s="3">
        <v>0</v>
      </c>
      <c r="I27" s="3">
        <v>1</v>
      </c>
      <c r="J27" s="3">
        <f>B27+D27+F27</f>
        <v>4</v>
      </c>
      <c r="K27" s="6">
        <f>C27+E27+G27</f>
        <v>4</v>
      </c>
    </row>
    <row r="28" spans="1:11" ht="12.75">
      <c r="A28" t="s">
        <v>655</v>
      </c>
      <c r="B28" s="3">
        <v>35</v>
      </c>
      <c r="C28" s="3">
        <v>71</v>
      </c>
      <c r="D28" s="3">
        <v>0</v>
      </c>
      <c r="E28" s="3">
        <v>0</v>
      </c>
      <c r="F28" s="3">
        <v>0</v>
      </c>
      <c r="G28" s="3">
        <v>0</v>
      </c>
      <c r="H28" s="3">
        <v>2</v>
      </c>
      <c r="I28" s="3">
        <v>3</v>
      </c>
      <c r="J28" s="3">
        <f>B28+D28+F28</f>
        <v>4</v>
      </c>
      <c r="K28" s="6">
        <f>C28+E28+G28</f>
        <v>4</v>
      </c>
    </row>
    <row r="29" spans="1:11" ht="12.75">
      <c r="A29" t="s">
        <v>656</v>
      </c>
      <c r="B29" s="3">
        <v>7</v>
      </c>
      <c r="C29" s="3">
        <v>15</v>
      </c>
      <c r="D29" s="3">
        <v>0</v>
      </c>
      <c r="E29" s="3">
        <v>1</v>
      </c>
      <c r="F29" s="3">
        <v>0</v>
      </c>
      <c r="G29" s="3">
        <v>0</v>
      </c>
      <c r="H29" s="3">
        <v>0</v>
      </c>
      <c r="I29" s="3">
        <v>0</v>
      </c>
      <c r="J29" s="3">
        <f>B29+D29+F29</f>
        <v>4</v>
      </c>
      <c r="K29" s="6">
        <f>C29+E29+G29</f>
        <v>4</v>
      </c>
    </row>
    <row r="30" spans="1:11" ht="12.75">
      <c r="A30" t="s">
        <v>657</v>
      </c>
      <c r="B30" s="3">
        <v>7</v>
      </c>
      <c r="C30" s="3">
        <v>11</v>
      </c>
      <c r="D30" s="3">
        <v>0</v>
      </c>
      <c r="E30" s="3">
        <v>0</v>
      </c>
      <c r="F30" s="3">
        <v>0</v>
      </c>
      <c r="G30" s="3">
        <v>0</v>
      </c>
      <c r="H30" s="3">
        <v>1</v>
      </c>
      <c r="I30" s="3">
        <v>4</v>
      </c>
      <c r="J30" s="3">
        <f>B30+D30+F30</f>
        <v>4</v>
      </c>
      <c r="K30" s="6">
        <f>C30+E30+G30</f>
        <v>4</v>
      </c>
    </row>
    <row r="31" spans="1:11" ht="12.75">
      <c r="A31" t="s">
        <v>658</v>
      </c>
      <c r="B31" s="3">
        <v>2</v>
      </c>
      <c r="C31" s="3">
        <v>12</v>
      </c>
      <c r="D31" s="3">
        <v>0</v>
      </c>
      <c r="E31" s="3">
        <v>0</v>
      </c>
      <c r="F31" s="3">
        <v>0</v>
      </c>
      <c r="G31" s="3">
        <v>0</v>
      </c>
      <c r="H31" s="3">
        <v>0</v>
      </c>
      <c r="I31" s="3">
        <v>0</v>
      </c>
      <c r="J31" s="3">
        <f>B31+D31+F31</f>
        <v>4</v>
      </c>
      <c r="K31" s="6">
        <f>C31+E31+G31</f>
        <v>4</v>
      </c>
    </row>
    <row r="32" spans="1:11" ht="12.75">
      <c r="A32" s="2" t="s">
        <v>187</v>
      </c>
      <c r="B32" s="6">
        <f>SUM(B7:B31)</f>
        <v>4</v>
      </c>
      <c r="C32" s="6">
        <f>SUM(C7:C31)</f>
        <v>4</v>
      </c>
      <c r="D32" s="6">
        <f>SUM(D7:D31)</f>
        <v>4</v>
      </c>
      <c r="E32" s="6">
        <f>SUM(E7:E31)</f>
        <v>4</v>
      </c>
      <c r="F32" s="6">
        <f>SUM(F7:F31)</f>
        <v>4</v>
      </c>
      <c r="G32" s="6">
        <f>SUM(G7:G31)</f>
        <v>4</v>
      </c>
      <c r="H32" s="6">
        <f>SUM(H7:H31)</f>
        <v>4</v>
      </c>
      <c r="I32" s="6">
        <f>SUM(I7:I31)</f>
        <v>4</v>
      </c>
      <c r="J32" s="6">
        <f>SUM(J7:J31)</f>
        <v>4</v>
      </c>
      <c r="K32" s="6">
        <f>SUM(K7:K31)</f>
        <v>4</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E37"/>
  <sheetViews>
    <sheetView workbookViewId="0" topLeftCell="A1">
      <selection activeCell="A1" sqref="A1"/>
    </sheetView>
  </sheetViews>
  <sheetFormatPr defaultColWidth="9.140625" defaultRowHeight="12.75"/>
  <sheetData>
    <row r="1" ht="12.75">
      <c r="A1" s="1" t="s">
        <v>659</v>
      </c>
    </row>
    <row r="5" spans="1:5" ht="12.75">
      <c r="A5" s="2" t="s">
        <v>660</v>
      </c>
      <c r="B5" s="2" t="s">
        <v>661</v>
      </c>
      <c r="C5" s="2" t="s">
        <v>662</v>
      </c>
      <c r="D5" s="2" t="s">
        <v>663</v>
      </c>
      <c r="E5" s="2" t="s">
        <v>113</v>
      </c>
    </row>
    <row r="6" spans="1:5" ht="12.75">
      <c r="A6" t="s">
        <v>664</v>
      </c>
      <c r="B6" t="s">
        <v>665</v>
      </c>
      <c r="C6" t="s">
        <v>666</v>
      </c>
      <c r="D6" s="3">
        <v>22</v>
      </c>
      <c r="E6" s="3">
        <v>22</v>
      </c>
    </row>
    <row r="7" spans="3:5" ht="12.75">
      <c r="C7" t="s">
        <v>667</v>
      </c>
      <c r="D7" s="3">
        <v>22</v>
      </c>
      <c r="E7" s="3">
        <v>22</v>
      </c>
    </row>
    <row r="8" spans="2:5" ht="12.75">
      <c r="B8" t="s">
        <v>668</v>
      </c>
      <c r="C8" t="s">
        <v>666</v>
      </c>
      <c r="D8" s="3">
        <v>20</v>
      </c>
      <c r="E8" s="3">
        <v>20</v>
      </c>
    </row>
    <row r="9" spans="3:5" ht="12.75">
      <c r="C9" t="s">
        <v>667</v>
      </c>
      <c r="D9" s="3">
        <v>20</v>
      </c>
      <c r="E9" s="3">
        <v>20</v>
      </c>
    </row>
    <row r="10" spans="2:5" ht="12.75">
      <c r="B10" t="s">
        <v>669</v>
      </c>
      <c r="C10" t="s">
        <v>666</v>
      </c>
      <c r="D10" s="3">
        <v>8</v>
      </c>
      <c r="E10" s="3">
        <v>8</v>
      </c>
    </row>
    <row r="11" spans="3:5" ht="12.75">
      <c r="C11" t="s">
        <v>667</v>
      </c>
      <c r="D11" s="3">
        <v>8</v>
      </c>
      <c r="E11" s="3">
        <v>8</v>
      </c>
    </row>
    <row r="12" spans="2:5" ht="12.75">
      <c r="B12" t="s">
        <v>670</v>
      </c>
      <c r="C12" t="s">
        <v>671</v>
      </c>
      <c r="D12" s="3">
        <v>18</v>
      </c>
      <c r="E12" s="3">
        <v>18</v>
      </c>
    </row>
    <row r="13" spans="3:5" ht="12.75">
      <c r="C13" t="s">
        <v>672</v>
      </c>
      <c r="D13" s="3">
        <v>18</v>
      </c>
      <c r="E13" s="3">
        <v>18</v>
      </c>
    </row>
    <row r="14" spans="2:5" ht="12.75">
      <c r="B14" t="s">
        <v>673</v>
      </c>
      <c r="C14" t="s">
        <v>672</v>
      </c>
      <c r="D14" s="3">
        <v>118</v>
      </c>
      <c r="E14" s="3">
        <v>118</v>
      </c>
    </row>
    <row r="15" spans="2:5" ht="12.75">
      <c r="B15" t="s">
        <v>674</v>
      </c>
      <c r="C15" t="s">
        <v>672</v>
      </c>
      <c r="D15" s="3">
        <v>150</v>
      </c>
      <c r="E15" s="3">
        <v>150</v>
      </c>
    </row>
    <row r="16" spans="3:5" ht="12.75">
      <c r="C16" t="s">
        <v>675</v>
      </c>
      <c r="D16" s="3">
        <v>4</v>
      </c>
      <c r="E16" s="3">
        <v>4</v>
      </c>
    </row>
    <row r="17" spans="1:5" ht="12.75">
      <c r="A17" t="s">
        <v>676</v>
      </c>
      <c r="B17" t="s">
        <v>665</v>
      </c>
      <c r="C17" t="s">
        <v>666</v>
      </c>
      <c r="D17" s="3">
        <v>1</v>
      </c>
      <c r="E17" s="3">
        <v>1</v>
      </c>
    </row>
    <row r="18" spans="3:5" ht="12.75">
      <c r="C18" t="s">
        <v>667</v>
      </c>
      <c r="D18" s="3">
        <v>1</v>
      </c>
      <c r="E18" s="3">
        <v>1</v>
      </c>
    </row>
    <row r="19" spans="2:5" ht="12.75">
      <c r="B19" t="s">
        <v>668</v>
      </c>
      <c r="C19" t="s">
        <v>666</v>
      </c>
      <c r="D19" s="3">
        <v>2</v>
      </c>
      <c r="E19" s="3">
        <v>2</v>
      </c>
    </row>
    <row r="20" spans="3:5" ht="12.75">
      <c r="C20" t="s">
        <v>667</v>
      </c>
      <c r="D20" s="3">
        <v>2</v>
      </c>
      <c r="E20" s="3">
        <v>2</v>
      </c>
    </row>
    <row r="21" spans="2:5" ht="12.75">
      <c r="B21" t="s">
        <v>670</v>
      </c>
      <c r="C21" t="s">
        <v>671</v>
      </c>
      <c r="D21" s="3">
        <v>2</v>
      </c>
      <c r="E21" s="3">
        <v>2</v>
      </c>
    </row>
    <row r="22" spans="3:5" ht="12.75">
      <c r="C22" t="s">
        <v>672</v>
      </c>
      <c r="D22" s="3">
        <v>2</v>
      </c>
      <c r="E22" s="3">
        <v>2</v>
      </c>
    </row>
    <row r="23" spans="2:5" ht="12.75">
      <c r="B23" t="s">
        <v>673</v>
      </c>
      <c r="C23" t="s">
        <v>672</v>
      </c>
      <c r="D23" s="3">
        <v>9</v>
      </c>
      <c r="E23" s="3">
        <v>9</v>
      </c>
    </row>
    <row r="24" spans="2:5" ht="12.75">
      <c r="B24" t="s">
        <v>674</v>
      </c>
      <c r="C24" t="s">
        <v>672</v>
      </c>
      <c r="D24" s="3">
        <v>23</v>
      </c>
      <c r="E24" s="3">
        <v>23</v>
      </c>
    </row>
    <row r="25" spans="1:5" ht="12.75">
      <c r="A25" t="s">
        <v>677</v>
      </c>
      <c r="B25" t="s">
        <v>665</v>
      </c>
      <c r="C25" t="s">
        <v>666</v>
      </c>
      <c r="D25" s="3">
        <v>2</v>
      </c>
      <c r="E25" s="3">
        <v>2</v>
      </c>
    </row>
    <row r="26" spans="3:5" ht="12.75">
      <c r="C26" t="s">
        <v>667</v>
      </c>
      <c r="D26" s="3">
        <v>2</v>
      </c>
      <c r="E26" s="3">
        <v>2</v>
      </c>
    </row>
    <row r="27" spans="1:5" ht="12.75">
      <c r="A27" t="s">
        <v>678</v>
      </c>
      <c r="B27" t="s">
        <v>679</v>
      </c>
      <c r="C27" t="s">
        <v>666</v>
      </c>
      <c r="D27" s="3">
        <v>6</v>
      </c>
      <c r="E27" s="3">
        <v>6</v>
      </c>
    </row>
    <row r="28" spans="3:5" ht="12.75">
      <c r="C28" t="s">
        <v>667</v>
      </c>
      <c r="D28" s="3">
        <v>6</v>
      </c>
      <c r="E28" s="3">
        <v>6</v>
      </c>
    </row>
    <row r="29" spans="2:5" ht="12.75">
      <c r="B29" t="s">
        <v>680</v>
      </c>
      <c r="C29" t="s">
        <v>666</v>
      </c>
      <c r="D29" s="3">
        <v>1</v>
      </c>
      <c r="E29" s="3">
        <v>1</v>
      </c>
    </row>
    <row r="30" spans="3:5" ht="12.75">
      <c r="C30" t="s">
        <v>667</v>
      </c>
      <c r="D30" s="3">
        <v>1</v>
      </c>
      <c r="E30" s="3">
        <v>1</v>
      </c>
    </row>
    <row r="31" spans="2:5" ht="12.75">
      <c r="B31" t="s">
        <v>681</v>
      </c>
      <c r="C31" t="s">
        <v>666</v>
      </c>
      <c r="D31" s="3">
        <v>10</v>
      </c>
      <c r="E31" s="3">
        <v>10</v>
      </c>
    </row>
    <row r="32" spans="3:5" ht="12.75">
      <c r="C32" t="s">
        <v>667</v>
      </c>
      <c r="D32" s="3">
        <v>9</v>
      </c>
      <c r="E32" s="3">
        <v>9</v>
      </c>
    </row>
    <row r="33" spans="3:5" ht="12.75">
      <c r="C33" t="s">
        <v>675</v>
      </c>
      <c r="D33" s="3">
        <v>1</v>
      </c>
      <c r="E33" s="3">
        <v>1</v>
      </c>
    </row>
    <row r="34" spans="1:5" ht="12.75">
      <c r="A34" t="s">
        <v>682</v>
      </c>
      <c r="B34" t="s">
        <v>683</v>
      </c>
      <c r="C34" t="s">
        <v>684</v>
      </c>
      <c r="D34" s="3">
        <v>29</v>
      </c>
      <c r="E34" s="3">
        <v>29</v>
      </c>
    </row>
    <row r="35" spans="3:5" ht="12.75">
      <c r="C35" t="s">
        <v>685</v>
      </c>
      <c r="D35" s="3">
        <v>13</v>
      </c>
      <c r="E35" s="3">
        <v>13</v>
      </c>
    </row>
    <row r="36" spans="2:5" ht="12.75">
      <c r="B36" t="s">
        <v>686</v>
      </c>
      <c r="C36" t="s">
        <v>685</v>
      </c>
      <c r="D36" s="3">
        <v>2</v>
      </c>
      <c r="E36" s="3">
        <v>2</v>
      </c>
    </row>
    <row r="37" spans="2:5" ht="12.75">
      <c r="B37" t="s">
        <v>687</v>
      </c>
      <c r="C37" t="s">
        <v>685</v>
      </c>
      <c r="D37" s="3">
        <v>8</v>
      </c>
      <c r="E37" s="3">
        <v>8</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O19"/>
  <sheetViews>
    <sheetView workbookViewId="0" topLeftCell="A1">
      <selection activeCell="A1" sqref="A1"/>
    </sheetView>
  </sheetViews>
  <sheetFormatPr defaultColWidth="9.140625" defaultRowHeight="12.75"/>
  <sheetData>
    <row r="1" ht="12.75">
      <c r="A1" s="1" t="s">
        <v>688</v>
      </c>
    </row>
    <row r="5" spans="1:14" ht="12.75">
      <c r="A5" s="2" t="s">
        <v>689</v>
      </c>
      <c r="B5" s="2" t="s">
        <v>690</v>
      </c>
      <c r="D5" s="2" t="s">
        <v>691</v>
      </c>
      <c r="F5" s="2" t="s">
        <v>692</v>
      </c>
      <c r="H5" s="2" t="s">
        <v>196</v>
      </c>
      <c r="J5" s="2" t="s">
        <v>693</v>
      </c>
      <c r="L5" s="2" t="s">
        <v>694</v>
      </c>
      <c r="N5" s="2" t="s">
        <v>695</v>
      </c>
    </row>
    <row r="6" spans="2:15" ht="12.75">
      <c r="B6" t="s">
        <v>521</v>
      </c>
      <c r="C6" t="s">
        <v>522</v>
      </c>
      <c r="D6" t="s">
        <v>521</v>
      </c>
      <c r="E6" t="s">
        <v>522</v>
      </c>
      <c r="F6" t="s">
        <v>521</v>
      </c>
      <c r="G6" t="s">
        <v>522</v>
      </c>
      <c r="H6" t="s">
        <v>521</v>
      </c>
      <c r="I6" t="s">
        <v>522</v>
      </c>
      <c r="J6" t="s">
        <v>521</v>
      </c>
      <c r="K6" t="s">
        <v>522</v>
      </c>
      <c r="L6" t="s">
        <v>521</v>
      </c>
      <c r="M6" t="s">
        <v>522</v>
      </c>
      <c r="N6" t="s">
        <v>521</v>
      </c>
      <c r="O6" t="s">
        <v>522</v>
      </c>
    </row>
    <row r="7" spans="1:15" ht="12.75">
      <c r="A7" t="s">
        <v>98</v>
      </c>
      <c r="B7" s="7">
        <v>18.72</v>
      </c>
      <c r="C7" s="7">
        <v>10.1</v>
      </c>
      <c r="D7" s="7">
        <v>0</v>
      </c>
      <c r="E7" s="7">
        <v>0</v>
      </c>
      <c r="F7" s="7">
        <v>0</v>
      </c>
      <c r="G7" s="7">
        <v>0</v>
      </c>
      <c r="H7" s="7">
        <v>0</v>
      </c>
      <c r="I7" s="7">
        <v>0</v>
      </c>
      <c r="J7" s="7">
        <v>0</v>
      </c>
      <c r="K7" s="7">
        <v>6</v>
      </c>
      <c r="L7" s="7">
        <v>69</v>
      </c>
      <c r="M7" s="7">
        <v>130</v>
      </c>
      <c r="N7" s="7">
        <v>44</v>
      </c>
      <c r="O7" s="7">
        <v>70</v>
      </c>
    </row>
    <row r="8" spans="1:15" ht="12.75">
      <c r="A8" t="s">
        <v>99</v>
      </c>
      <c r="B8" s="7">
        <v>0</v>
      </c>
      <c r="C8" s="7">
        <v>0.71</v>
      </c>
      <c r="D8" s="7">
        <v>0</v>
      </c>
      <c r="E8" s="7">
        <v>0</v>
      </c>
      <c r="F8" s="7">
        <v>0</v>
      </c>
      <c r="G8" s="7">
        <v>0</v>
      </c>
      <c r="H8" s="7">
        <v>0</v>
      </c>
      <c r="I8" s="7">
        <v>0</v>
      </c>
      <c r="J8" s="7">
        <v>0</v>
      </c>
      <c r="K8" s="7">
        <v>0</v>
      </c>
      <c r="L8" s="7">
        <v>0</v>
      </c>
      <c r="M8" s="7">
        <v>0</v>
      </c>
      <c r="N8" s="7">
        <v>0</v>
      </c>
      <c r="O8" s="7">
        <v>0</v>
      </c>
    </row>
    <row r="9" spans="1:15" ht="12.75">
      <c r="A9" t="s">
        <v>100</v>
      </c>
      <c r="B9" s="7">
        <v>1.78</v>
      </c>
      <c r="C9" s="7">
        <v>3.6</v>
      </c>
      <c r="D9" s="7">
        <v>0</v>
      </c>
      <c r="E9" s="7">
        <v>0</v>
      </c>
      <c r="F9" s="7">
        <v>0</v>
      </c>
      <c r="G9" s="7">
        <v>0</v>
      </c>
      <c r="H9" s="7">
        <v>0</v>
      </c>
      <c r="I9" s="7">
        <v>0</v>
      </c>
      <c r="J9" s="7">
        <v>0</v>
      </c>
      <c r="K9" s="7">
        <v>2</v>
      </c>
      <c r="L9" s="7">
        <v>0</v>
      </c>
      <c r="M9" s="7">
        <v>0</v>
      </c>
      <c r="N9" s="7">
        <v>0</v>
      </c>
      <c r="O9" s="7">
        <v>0</v>
      </c>
    </row>
    <row r="10" spans="1:15" ht="12.75">
      <c r="A10" t="s">
        <v>102</v>
      </c>
      <c r="B10" s="7">
        <v>0</v>
      </c>
      <c r="C10" s="7">
        <v>0</v>
      </c>
      <c r="D10" s="7">
        <v>0</v>
      </c>
      <c r="E10" s="7">
        <v>0</v>
      </c>
      <c r="F10" s="7">
        <v>0</v>
      </c>
      <c r="G10" s="7">
        <v>0</v>
      </c>
      <c r="H10" s="7">
        <v>0</v>
      </c>
      <c r="I10" s="7">
        <v>0</v>
      </c>
      <c r="J10" s="7">
        <v>0</v>
      </c>
      <c r="K10" s="7">
        <v>1</v>
      </c>
      <c r="L10" s="7">
        <v>0</v>
      </c>
      <c r="M10" s="7">
        <v>0</v>
      </c>
      <c r="N10" s="7">
        <v>0</v>
      </c>
      <c r="O10" s="7">
        <v>0</v>
      </c>
    </row>
    <row r="11" spans="1:15" ht="12.75">
      <c r="A11" t="s">
        <v>104</v>
      </c>
      <c r="B11" s="7">
        <v>5.19</v>
      </c>
      <c r="C11" s="7">
        <v>20.44</v>
      </c>
      <c r="D11" s="7">
        <v>0</v>
      </c>
      <c r="E11" s="7">
        <v>0</v>
      </c>
      <c r="F11" s="7">
        <v>0</v>
      </c>
      <c r="G11" s="7">
        <v>0.14</v>
      </c>
      <c r="H11" s="7">
        <v>0</v>
      </c>
      <c r="I11" s="7">
        <v>0</v>
      </c>
      <c r="J11" s="7">
        <v>0</v>
      </c>
      <c r="K11" s="7">
        <v>3</v>
      </c>
      <c r="L11" s="7">
        <v>46</v>
      </c>
      <c r="M11" s="7">
        <v>363</v>
      </c>
      <c r="N11" s="7">
        <v>30</v>
      </c>
      <c r="O11" s="7">
        <v>161</v>
      </c>
    </row>
    <row r="12" spans="1:15" ht="12.75">
      <c r="A12" t="s">
        <v>105</v>
      </c>
      <c r="B12" s="7">
        <v>6.31</v>
      </c>
      <c r="C12" s="7">
        <v>10.39</v>
      </c>
      <c r="D12" s="7">
        <v>0</v>
      </c>
      <c r="E12" s="7">
        <v>0</v>
      </c>
      <c r="F12" s="7">
        <v>0</v>
      </c>
      <c r="G12" s="7">
        <v>0</v>
      </c>
      <c r="H12" s="7">
        <v>0</v>
      </c>
      <c r="I12" s="7">
        <v>0</v>
      </c>
      <c r="J12" s="7">
        <v>1</v>
      </c>
      <c r="K12" s="7">
        <v>0</v>
      </c>
      <c r="L12" s="7">
        <v>25</v>
      </c>
      <c r="M12" s="7">
        <v>18</v>
      </c>
      <c r="N12" s="7">
        <v>25</v>
      </c>
      <c r="O12" s="7">
        <v>19</v>
      </c>
    </row>
    <row r="13" spans="1:15" ht="12.75">
      <c r="A13" t="s">
        <v>107</v>
      </c>
      <c r="B13" s="7">
        <v>0</v>
      </c>
      <c r="C13" s="7">
        <v>0</v>
      </c>
      <c r="D13" s="7">
        <v>0</v>
      </c>
      <c r="E13" s="7">
        <v>0</v>
      </c>
      <c r="F13" s="7">
        <v>0</v>
      </c>
      <c r="G13" s="7">
        <v>0</v>
      </c>
      <c r="H13" s="7">
        <v>0</v>
      </c>
      <c r="I13" s="7">
        <v>0</v>
      </c>
      <c r="J13" s="7">
        <v>0</v>
      </c>
      <c r="K13" s="7">
        <v>0</v>
      </c>
      <c r="L13" s="7">
        <v>5</v>
      </c>
      <c r="M13" s="7">
        <v>9</v>
      </c>
      <c r="N13" s="7">
        <v>0</v>
      </c>
      <c r="O13" s="7">
        <v>0</v>
      </c>
    </row>
    <row r="14" spans="1:15" ht="12.75">
      <c r="A14" t="s">
        <v>108</v>
      </c>
      <c r="B14" s="7">
        <v>0</v>
      </c>
      <c r="C14" s="7">
        <v>0</v>
      </c>
      <c r="D14" s="7">
        <v>0</v>
      </c>
      <c r="E14" s="7">
        <v>0</v>
      </c>
      <c r="F14" s="7">
        <v>0</v>
      </c>
      <c r="G14" s="7">
        <v>0</v>
      </c>
      <c r="H14" s="7">
        <v>0</v>
      </c>
      <c r="I14" s="7">
        <v>0</v>
      </c>
      <c r="J14" s="7">
        <v>1</v>
      </c>
      <c r="K14" s="7">
        <v>1</v>
      </c>
      <c r="L14" s="7">
        <v>0</v>
      </c>
      <c r="M14" s="7">
        <v>0</v>
      </c>
      <c r="N14" s="7">
        <v>0</v>
      </c>
      <c r="O14" s="7">
        <v>0</v>
      </c>
    </row>
    <row r="15" spans="1:15" ht="12.75">
      <c r="A15" t="s">
        <v>109</v>
      </c>
      <c r="B15" s="7">
        <v>0</v>
      </c>
      <c r="C15" s="7">
        <v>0</v>
      </c>
      <c r="D15" s="7">
        <v>0</v>
      </c>
      <c r="E15" s="7">
        <v>0</v>
      </c>
      <c r="F15" s="7">
        <v>0</v>
      </c>
      <c r="G15" s="7">
        <v>0</v>
      </c>
      <c r="H15" s="7">
        <v>0</v>
      </c>
      <c r="I15" s="7">
        <v>0</v>
      </c>
      <c r="J15" s="7">
        <v>0</v>
      </c>
      <c r="K15" s="7">
        <v>2</v>
      </c>
      <c r="L15" s="7">
        <v>0</v>
      </c>
      <c r="M15" s="7">
        <v>0</v>
      </c>
      <c r="N15" s="7">
        <v>0</v>
      </c>
      <c r="O15" s="7">
        <v>0</v>
      </c>
    </row>
    <row r="16" spans="1:15" ht="12.75">
      <c r="A16" t="s">
        <v>110</v>
      </c>
      <c r="B16" s="7">
        <v>0.17</v>
      </c>
      <c r="C16" s="7">
        <v>0</v>
      </c>
      <c r="D16" s="7">
        <v>0</v>
      </c>
      <c r="E16" s="7">
        <v>0</v>
      </c>
      <c r="F16" s="7">
        <v>18.78</v>
      </c>
      <c r="G16" s="7">
        <v>29.06</v>
      </c>
      <c r="H16" s="7">
        <v>0</v>
      </c>
      <c r="I16" s="7">
        <v>0</v>
      </c>
      <c r="J16" s="7">
        <v>3</v>
      </c>
      <c r="K16" s="7">
        <v>4</v>
      </c>
      <c r="L16" s="7">
        <v>25</v>
      </c>
      <c r="M16" s="7">
        <v>5</v>
      </c>
      <c r="N16" s="7">
        <v>20</v>
      </c>
      <c r="O16" s="7">
        <v>0</v>
      </c>
    </row>
    <row r="17" spans="1:15" ht="12.75">
      <c r="A17" t="s">
        <v>111</v>
      </c>
      <c r="B17" s="7">
        <v>0</v>
      </c>
      <c r="C17" s="7">
        <v>0</v>
      </c>
      <c r="D17" s="7">
        <v>0</v>
      </c>
      <c r="E17" s="7">
        <v>0</v>
      </c>
      <c r="F17" s="7">
        <v>0</v>
      </c>
      <c r="G17" s="7">
        <v>0</v>
      </c>
      <c r="H17" s="7">
        <v>0</v>
      </c>
      <c r="I17" s="7">
        <v>0</v>
      </c>
      <c r="J17" s="7">
        <v>2</v>
      </c>
      <c r="K17" s="7">
        <v>5</v>
      </c>
      <c r="L17" s="7">
        <v>0</v>
      </c>
      <c r="M17" s="7">
        <v>0</v>
      </c>
      <c r="N17" s="7">
        <v>0</v>
      </c>
      <c r="O17" s="7">
        <v>0</v>
      </c>
    </row>
    <row r="18" spans="1:15" ht="12.75">
      <c r="A18" t="s">
        <v>112</v>
      </c>
      <c r="B18" s="7">
        <v>0</v>
      </c>
      <c r="C18" s="7">
        <v>0</v>
      </c>
      <c r="D18" s="7">
        <v>0</v>
      </c>
      <c r="E18" s="7">
        <v>0</v>
      </c>
      <c r="F18" s="7">
        <v>0</v>
      </c>
      <c r="G18" s="7">
        <v>0</v>
      </c>
      <c r="H18" s="7">
        <v>0</v>
      </c>
      <c r="I18" s="7">
        <v>0</v>
      </c>
      <c r="J18" s="7">
        <v>12</v>
      </c>
      <c r="K18" s="7">
        <v>25</v>
      </c>
      <c r="L18" s="7">
        <v>1</v>
      </c>
      <c r="M18" s="7">
        <v>0</v>
      </c>
      <c r="N18" s="7">
        <v>0</v>
      </c>
      <c r="O18" s="7">
        <v>0</v>
      </c>
    </row>
    <row r="19" spans="1:15" ht="12.75">
      <c r="A19" s="2" t="s">
        <v>520</v>
      </c>
      <c r="B19" s="8">
        <f>SUM(B7:B18)</f>
        <v>4</v>
      </c>
      <c r="C19" s="8">
        <f>SUM(C7:C18)</f>
        <v>4</v>
      </c>
      <c r="D19" s="8">
        <f>SUM(D7:D18)</f>
        <v>4</v>
      </c>
      <c r="E19" s="8">
        <f>SUM(E7:E18)</f>
        <v>4</v>
      </c>
      <c r="F19" s="8">
        <f>SUM(F7:F18)</f>
        <v>4</v>
      </c>
      <c r="G19" s="8">
        <f>SUM(G7:G18)</f>
        <v>4</v>
      </c>
      <c r="H19" s="8">
        <f>SUM(H7:H18)</f>
        <v>4</v>
      </c>
      <c r="I19" s="8">
        <f>SUM(I7:I18)</f>
        <v>4</v>
      </c>
      <c r="J19" s="8">
        <f>SUM(J7:J18)</f>
        <v>4</v>
      </c>
      <c r="K19" s="8">
        <f>SUM(K7:K18)</f>
        <v>4</v>
      </c>
      <c r="L19" s="8">
        <f>SUM(L7:L18)</f>
        <v>4</v>
      </c>
      <c r="M19" s="8">
        <f>SUM(M7:M18)</f>
        <v>4</v>
      </c>
      <c r="N19" s="8">
        <f>SUM(N7:N18)</f>
        <v>4</v>
      </c>
      <c r="O19" s="8">
        <f>SUM(O7:O18)</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sheetData>
    <row r="1" ht="12.75">
      <c r="A1" s="1" t="s">
        <v>696</v>
      </c>
    </row>
    <row r="5" spans="1:8" ht="12.75">
      <c r="A5" s="2" t="s">
        <v>697</v>
      </c>
      <c r="B5" s="2" t="s">
        <v>698</v>
      </c>
      <c r="D5" s="2" t="s">
        <v>699</v>
      </c>
      <c r="F5" s="2" t="s">
        <v>700</v>
      </c>
      <c r="H5" s="2" t="s">
        <v>701</v>
      </c>
    </row>
    <row r="6" spans="2:9" ht="12.75">
      <c r="B6" t="s">
        <v>521</v>
      </c>
      <c r="C6" t="s">
        <v>522</v>
      </c>
      <c r="D6" t="s">
        <v>521</v>
      </c>
      <c r="E6" t="s">
        <v>522</v>
      </c>
      <c r="F6" t="s">
        <v>521</v>
      </c>
      <c r="G6" t="s">
        <v>522</v>
      </c>
      <c r="H6" t="s">
        <v>521</v>
      </c>
      <c r="I6" t="s">
        <v>522</v>
      </c>
    </row>
    <row r="7" spans="1:9" ht="12.75">
      <c r="A7" s="2" t="s">
        <v>180</v>
      </c>
      <c r="B7" s="3">
        <v>3</v>
      </c>
      <c r="C7" s="3">
        <v>12</v>
      </c>
      <c r="D7" s="3">
        <v>0</v>
      </c>
      <c r="E7" s="3">
        <v>0</v>
      </c>
      <c r="F7" s="3">
        <v>0</v>
      </c>
      <c r="G7" s="3">
        <v>0</v>
      </c>
      <c r="H7" s="3">
        <v>0</v>
      </c>
      <c r="I7" s="3">
        <v>0</v>
      </c>
    </row>
    <row r="9" spans="1:5" ht="12.75">
      <c r="A9" s="2" t="s">
        <v>689</v>
      </c>
      <c r="E9" s="2" t="s">
        <v>702</v>
      </c>
    </row>
    <row r="10" spans="1:9" ht="12.75">
      <c r="A10" t="s">
        <v>98</v>
      </c>
      <c r="B10" s="3">
        <v>7</v>
      </c>
      <c r="C10" s="3">
        <v>17</v>
      </c>
      <c r="D10" s="3">
        <v>0</v>
      </c>
      <c r="E10" s="3">
        <v>0</v>
      </c>
      <c r="F10" s="3">
        <v>0</v>
      </c>
      <c r="G10" s="3">
        <v>0</v>
      </c>
      <c r="H10" s="3">
        <v>0</v>
      </c>
      <c r="I10" s="3">
        <v>0</v>
      </c>
    </row>
    <row r="11" spans="1:9" ht="12.75">
      <c r="A11" t="s">
        <v>100</v>
      </c>
      <c r="B11" s="3">
        <v>2</v>
      </c>
      <c r="C11" s="3">
        <v>4</v>
      </c>
      <c r="D11" s="3">
        <v>0</v>
      </c>
      <c r="E11" s="3">
        <v>0</v>
      </c>
      <c r="F11" s="3">
        <v>0</v>
      </c>
      <c r="G11" s="3">
        <v>0</v>
      </c>
      <c r="H11" s="3">
        <v>0</v>
      </c>
      <c r="I11" s="3">
        <v>0</v>
      </c>
    </row>
    <row r="12" spans="1:9" ht="12.75">
      <c r="A12" t="s">
        <v>104</v>
      </c>
      <c r="B12" s="3">
        <v>7</v>
      </c>
      <c r="C12" s="3">
        <v>25</v>
      </c>
      <c r="D12" s="3">
        <v>0</v>
      </c>
      <c r="E12" s="3">
        <v>0</v>
      </c>
      <c r="F12" s="3">
        <v>0</v>
      </c>
      <c r="G12" s="3">
        <v>0</v>
      </c>
      <c r="H12" s="3">
        <v>0</v>
      </c>
      <c r="I12" s="3">
        <v>0</v>
      </c>
    </row>
    <row r="13" spans="1:9" ht="12.75">
      <c r="A13" t="s">
        <v>105</v>
      </c>
      <c r="B13" s="3">
        <v>6</v>
      </c>
      <c r="C13" s="3">
        <v>8</v>
      </c>
      <c r="D13" s="3">
        <v>0</v>
      </c>
      <c r="E13" s="3">
        <v>0</v>
      </c>
      <c r="F13" s="3">
        <v>0</v>
      </c>
      <c r="G13" s="3">
        <v>0</v>
      </c>
      <c r="H13" s="3">
        <v>0</v>
      </c>
      <c r="I13" s="3">
        <v>0</v>
      </c>
    </row>
    <row r="14" spans="1:9" ht="12.75">
      <c r="A14" t="s">
        <v>110</v>
      </c>
      <c r="B14" s="3">
        <v>2</v>
      </c>
      <c r="C14" s="3">
        <v>0</v>
      </c>
      <c r="D14" s="3">
        <v>0</v>
      </c>
      <c r="E14" s="3">
        <v>0</v>
      </c>
      <c r="F14" s="3">
        <v>0</v>
      </c>
      <c r="G14" s="3">
        <v>0</v>
      </c>
      <c r="H14" s="3">
        <v>0</v>
      </c>
      <c r="I14" s="3">
        <v>0</v>
      </c>
    </row>
    <row r="15" spans="1:9" ht="12.75">
      <c r="A15" s="2" t="s">
        <v>703</v>
      </c>
      <c r="B15" s="6">
        <f>SUM(B10:B14)</f>
        <v>4</v>
      </c>
      <c r="C15" s="6">
        <f>SUM(C10:C14)</f>
        <v>4</v>
      </c>
      <c r="D15" s="6">
        <f>SUM(D10:D14)</f>
        <v>4</v>
      </c>
      <c r="E15" s="6">
        <f>SUM(E10:E14)</f>
        <v>4</v>
      </c>
      <c r="F15" s="6">
        <f>SUM(F10:F14)</f>
        <v>4</v>
      </c>
      <c r="G15" s="6">
        <f>SUM(G10:G14)</f>
        <v>4</v>
      </c>
      <c r="H15" s="6">
        <f>SUM(H10:H14)</f>
        <v>4</v>
      </c>
      <c r="I15" s="6">
        <f>SUM(I10:I14)</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O16"/>
  <sheetViews>
    <sheetView workbookViewId="0" topLeftCell="A1">
      <selection activeCell="A1" sqref="A1"/>
    </sheetView>
  </sheetViews>
  <sheetFormatPr defaultColWidth="9.140625" defaultRowHeight="12.75"/>
  <sheetData>
    <row r="1" ht="12.75">
      <c r="A1" s="1" t="s">
        <v>704</v>
      </c>
    </row>
    <row r="5" spans="1:14" ht="12.75">
      <c r="A5" s="2" t="s">
        <v>515</v>
      </c>
      <c r="B5" s="2" t="s">
        <v>705</v>
      </c>
      <c r="D5" s="2" t="s">
        <v>706</v>
      </c>
      <c r="F5" s="2" t="s">
        <v>707</v>
      </c>
      <c r="H5" s="2" t="s">
        <v>708</v>
      </c>
      <c r="J5" s="2" t="s">
        <v>709</v>
      </c>
      <c r="L5" s="2" t="s">
        <v>710</v>
      </c>
      <c r="N5" s="2" t="s">
        <v>711</v>
      </c>
    </row>
    <row r="6" spans="2:15" ht="12.75">
      <c r="B6" t="s">
        <v>521</v>
      </c>
      <c r="C6" t="s">
        <v>522</v>
      </c>
      <c r="D6" t="s">
        <v>521</v>
      </c>
      <c r="E6" t="s">
        <v>522</v>
      </c>
      <c r="F6" t="s">
        <v>521</v>
      </c>
      <c r="G6" t="s">
        <v>522</v>
      </c>
      <c r="H6" t="s">
        <v>521</v>
      </c>
      <c r="I6" t="s">
        <v>522</v>
      </c>
      <c r="J6" t="s">
        <v>521</v>
      </c>
      <c r="K6" t="s">
        <v>522</v>
      </c>
      <c r="L6" t="s">
        <v>521</v>
      </c>
      <c r="M6" t="s">
        <v>522</v>
      </c>
      <c r="N6" t="s">
        <v>521</v>
      </c>
      <c r="O6" t="s">
        <v>522</v>
      </c>
    </row>
    <row r="7" spans="1:15" ht="12.75">
      <c r="A7" t="s">
        <v>525</v>
      </c>
      <c r="B7" s="3">
        <v>0</v>
      </c>
      <c r="C7" s="3">
        <v>0</v>
      </c>
      <c r="D7" s="3">
        <v>0</v>
      </c>
      <c r="E7" s="3">
        <v>0</v>
      </c>
      <c r="F7" s="3">
        <v>0</v>
      </c>
      <c r="G7" s="3">
        <v>0</v>
      </c>
      <c r="H7" s="3">
        <v>1</v>
      </c>
      <c r="I7" s="3">
        <v>0</v>
      </c>
      <c r="J7" s="3">
        <v>0</v>
      </c>
      <c r="K7" s="3">
        <v>0</v>
      </c>
      <c r="L7" s="3">
        <v>0</v>
      </c>
      <c r="M7" s="3">
        <v>0</v>
      </c>
      <c r="N7" s="3">
        <v>0</v>
      </c>
      <c r="O7" s="3">
        <v>0</v>
      </c>
    </row>
    <row r="8" spans="1:15" ht="12.75">
      <c r="A8" t="s">
        <v>526</v>
      </c>
      <c r="B8" s="3">
        <v>1</v>
      </c>
      <c r="C8" s="3">
        <v>0</v>
      </c>
      <c r="D8" s="3">
        <v>0</v>
      </c>
      <c r="E8" s="3">
        <v>0</v>
      </c>
      <c r="F8" s="3">
        <v>0</v>
      </c>
      <c r="G8" s="3">
        <v>0</v>
      </c>
      <c r="H8" s="3">
        <v>0</v>
      </c>
      <c r="I8" s="3">
        <v>0</v>
      </c>
      <c r="J8" s="3">
        <v>0</v>
      </c>
      <c r="K8" s="3">
        <v>0</v>
      </c>
      <c r="L8" s="3">
        <v>0</v>
      </c>
      <c r="M8" s="3">
        <v>0</v>
      </c>
      <c r="N8" s="3">
        <v>0</v>
      </c>
      <c r="O8" s="3">
        <v>0</v>
      </c>
    </row>
    <row r="9" spans="1:15" ht="12.75">
      <c r="A9" t="s">
        <v>528</v>
      </c>
      <c r="B9" s="3">
        <v>0</v>
      </c>
      <c r="C9" s="3">
        <v>0</v>
      </c>
      <c r="D9" s="3">
        <v>0</v>
      </c>
      <c r="E9" s="3">
        <v>0</v>
      </c>
      <c r="F9" s="3">
        <v>0</v>
      </c>
      <c r="G9" s="3">
        <v>0</v>
      </c>
      <c r="H9" s="3">
        <v>1</v>
      </c>
      <c r="I9" s="3">
        <v>0</v>
      </c>
      <c r="J9" s="3">
        <v>0</v>
      </c>
      <c r="K9" s="3">
        <v>0</v>
      </c>
      <c r="L9" s="3">
        <v>0</v>
      </c>
      <c r="M9" s="3">
        <v>0</v>
      </c>
      <c r="N9" s="3">
        <v>0</v>
      </c>
      <c r="O9" s="3">
        <v>0</v>
      </c>
    </row>
    <row r="10" spans="1:15" ht="12.75">
      <c r="A10" t="s">
        <v>529</v>
      </c>
      <c r="B10" s="3">
        <v>0</v>
      </c>
      <c r="C10" s="3">
        <v>0</v>
      </c>
      <c r="D10" s="3">
        <v>0</v>
      </c>
      <c r="E10" s="3">
        <v>0</v>
      </c>
      <c r="F10" s="3">
        <v>0</v>
      </c>
      <c r="G10" s="3">
        <v>0</v>
      </c>
      <c r="H10" s="3">
        <v>2</v>
      </c>
      <c r="I10" s="3">
        <v>0</v>
      </c>
      <c r="J10" s="3">
        <v>0</v>
      </c>
      <c r="K10" s="3">
        <v>0</v>
      </c>
      <c r="L10" s="3">
        <v>0</v>
      </c>
      <c r="M10" s="3">
        <v>0</v>
      </c>
      <c r="N10" s="3">
        <v>0</v>
      </c>
      <c r="O10" s="3">
        <v>0</v>
      </c>
    </row>
    <row r="11" spans="1:15" ht="12.75">
      <c r="A11" t="s">
        <v>541</v>
      </c>
      <c r="B11" s="3">
        <v>0</v>
      </c>
      <c r="C11" s="3">
        <v>3</v>
      </c>
      <c r="D11" s="3">
        <v>0</v>
      </c>
      <c r="E11" s="3">
        <v>0</v>
      </c>
      <c r="F11" s="3">
        <v>0</v>
      </c>
      <c r="G11" s="3">
        <v>0</v>
      </c>
      <c r="H11" s="3">
        <v>0</v>
      </c>
      <c r="I11" s="3">
        <v>2</v>
      </c>
      <c r="J11" s="3">
        <v>0</v>
      </c>
      <c r="K11" s="3">
        <v>1</v>
      </c>
      <c r="L11" s="3">
        <v>0</v>
      </c>
      <c r="M11" s="3">
        <v>0</v>
      </c>
      <c r="N11" s="3">
        <v>0</v>
      </c>
      <c r="O11" s="3">
        <v>0</v>
      </c>
    </row>
    <row r="12" spans="1:15" ht="12.75">
      <c r="A12" t="s">
        <v>544</v>
      </c>
      <c r="B12" s="3">
        <v>0</v>
      </c>
      <c r="C12" s="3">
        <v>0</v>
      </c>
      <c r="D12" s="3">
        <v>0</v>
      </c>
      <c r="E12" s="3">
        <v>0</v>
      </c>
      <c r="F12" s="3">
        <v>0</v>
      </c>
      <c r="G12" s="3">
        <v>0</v>
      </c>
      <c r="H12" s="3">
        <v>0</v>
      </c>
      <c r="I12" s="3">
        <v>1</v>
      </c>
      <c r="J12" s="3">
        <v>0</v>
      </c>
      <c r="K12" s="3">
        <v>0</v>
      </c>
      <c r="L12" s="3">
        <v>0</v>
      </c>
      <c r="M12" s="3">
        <v>0</v>
      </c>
      <c r="N12" s="3">
        <v>0</v>
      </c>
      <c r="O12" s="3">
        <v>0</v>
      </c>
    </row>
    <row r="13" spans="1:15" ht="12.75">
      <c r="A13" t="s">
        <v>550</v>
      </c>
      <c r="B13" s="3">
        <v>1</v>
      </c>
      <c r="C13" s="3">
        <v>0</v>
      </c>
      <c r="D13" s="3">
        <v>0</v>
      </c>
      <c r="E13" s="3">
        <v>0</v>
      </c>
      <c r="F13" s="3">
        <v>0</v>
      </c>
      <c r="G13" s="3">
        <v>0</v>
      </c>
      <c r="H13" s="3">
        <v>0</v>
      </c>
      <c r="I13" s="3">
        <v>0</v>
      </c>
      <c r="J13" s="3">
        <v>0</v>
      </c>
      <c r="K13" s="3">
        <v>0</v>
      </c>
      <c r="L13" s="3">
        <v>0</v>
      </c>
      <c r="M13" s="3">
        <v>0</v>
      </c>
      <c r="N13" s="3">
        <v>0</v>
      </c>
      <c r="O13" s="3">
        <v>0</v>
      </c>
    </row>
    <row r="14" spans="1:15" ht="12.75">
      <c r="A14" t="s">
        <v>559</v>
      </c>
      <c r="B14" s="3">
        <v>1</v>
      </c>
      <c r="C14" s="3">
        <v>0</v>
      </c>
      <c r="D14" s="3">
        <v>0</v>
      </c>
      <c r="E14" s="3">
        <v>0</v>
      </c>
      <c r="F14" s="3">
        <v>0</v>
      </c>
      <c r="G14" s="3">
        <v>0</v>
      </c>
      <c r="H14" s="3">
        <v>0</v>
      </c>
      <c r="I14" s="3">
        <v>0</v>
      </c>
      <c r="J14" s="3">
        <v>0</v>
      </c>
      <c r="K14" s="3">
        <v>0</v>
      </c>
      <c r="L14" s="3">
        <v>0</v>
      </c>
      <c r="M14" s="3">
        <v>0</v>
      </c>
      <c r="N14" s="3">
        <v>0</v>
      </c>
      <c r="O14" s="3">
        <v>0</v>
      </c>
    </row>
    <row r="15" spans="1:15" ht="12.75">
      <c r="A15" t="s">
        <v>568</v>
      </c>
      <c r="B15" s="3">
        <v>0</v>
      </c>
      <c r="C15" s="3">
        <v>0</v>
      </c>
      <c r="D15" s="3">
        <v>0</v>
      </c>
      <c r="E15" s="3">
        <v>0</v>
      </c>
      <c r="F15" s="3">
        <v>0</v>
      </c>
      <c r="G15" s="3">
        <v>0</v>
      </c>
      <c r="H15" s="3">
        <v>0</v>
      </c>
      <c r="I15" s="3">
        <v>0</v>
      </c>
      <c r="J15" s="3">
        <v>0</v>
      </c>
      <c r="K15" s="3">
        <v>1</v>
      </c>
      <c r="L15" s="3">
        <v>0</v>
      </c>
      <c r="M15" s="3">
        <v>0</v>
      </c>
      <c r="N15" s="3">
        <v>0</v>
      </c>
      <c r="O15" s="3">
        <v>0</v>
      </c>
    </row>
    <row r="16" spans="1:15" ht="12.75">
      <c r="A16" s="2" t="s">
        <v>520</v>
      </c>
      <c r="B16" s="6">
        <f>SUM(B7:B15)</f>
        <v>4</v>
      </c>
      <c r="C16" s="6">
        <f>SUM(C7:C15)</f>
        <v>4</v>
      </c>
      <c r="D16" s="6">
        <f>SUM(D7:D15)</f>
        <v>4</v>
      </c>
      <c r="E16" s="6">
        <f>SUM(E7:E15)</f>
        <v>4</v>
      </c>
      <c r="F16" s="6">
        <f>SUM(F7:F15)</f>
        <v>4</v>
      </c>
      <c r="G16" s="6">
        <f>SUM(G7:G15)</f>
        <v>4</v>
      </c>
      <c r="H16" s="6">
        <f>SUM(H7:H15)</f>
        <v>4</v>
      </c>
      <c r="I16" s="6">
        <f>SUM(I7:I15)</f>
        <v>4</v>
      </c>
      <c r="J16" s="6">
        <f>SUM(J7:J15)</f>
        <v>4</v>
      </c>
      <c r="K16" s="6">
        <f>SUM(K7:K15)</f>
        <v>4</v>
      </c>
      <c r="L16" s="6">
        <f>SUM(L7:L15)</f>
        <v>4</v>
      </c>
      <c r="M16" s="6">
        <f>SUM(M7:M15)</f>
        <v>4</v>
      </c>
      <c r="N16" s="6">
        <f>SUM(N7:N15)</f>
        <v>4</v>
      </c>
      <c r="O16" s="6">
        <f>SUM(O7:O15)</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85</v>
      </c>
    </row>
    <row r="3" ht="12.75">
      <c r="A3" s="2" t="s">
        <v>86</v>
      </c>
    </row>
  </sheetData>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C62"/>
  <sheetViews>
    <sheetView workbookViewId="0" topLeftCell="A1">
      <selection activeCell="A1" sqref="A1"/>
    </sheetView>
  </sheetViews>
  <sheetFormatPr defaultColWidth="9.140625" defaultRowHeight="12.75"/>
  <sheetData>
    <row r="1" ht="12.75">
      <c r="A1" s="1" t="s">
        <v>712</v>
      </c>
    </row>
    <row r="5" spans="1:3" ht="12.75">
      <c r="A5" s="2" t="s">
        <v>713</v>
      </c>
      <c r="B5" s="2" t="s">
        <v>714</v>
      </c>
      <c r="C5" s="2" t="s">
        <v>715</v>
      </c>
    </row>
    <row r="7" spans="1:3" ht="12.75">
      <c r="A7" t="s">
        <v>526</v>
      </c>
      <c r="B7" t="s">
        <v>525</v>
      </c>
      <c r="C7" s="3">
        <v>3</v>
      </c>
    </row>
    <row r="8" spans="1:3" ht="12.75">
      <c r="A8" s="2" t="s">
        <v>716</v>
      </c>
      <c r="C8" s="6">
        <f>SUM(C6:C7)</f>
        <v>4</v>
      </c>
    </row>
    <row r="11" spans="1:3" ht="12.75">
      <c r="A11" t="s">
        <v>528</v>
      </c>
      <c r="B11" t="s">
        <v>525</v>
      </c>
      <c r="C11" s="3">
        <v>2</v>
      </c>
    </row>
    <row r="12" spans="1:3" ht="12.75">
      <c r="A12" t="s">
        <v>434</v>
      </c>
      <c r="B12" t="s">
        <v>526</v>
      </c>
      <c r="C12" s="3">
        <v>12</v>
      </c>
    </row>
    <row r="13" spans="1:3" ht="12.75">
      <c r="A13" s="2" t="s">
        <v>716</v>
      </c>
      <c r="C13" s="6">
        <f>SUM(C10:C12)</f>
        <v>4</v>
      </c>
    </row>
    <row r="16" spans="1:3" ht="12.75">
      <c r="A16" t="s">
        <v>529</v>
      </c>
      <c r="B16" t="s">
        <v>527</v>
      </c>
      <c r="C16" s="3">
        <v>1</v>
      </c>
    </row>
    <row r="17" spans="1:3" ht="12.75">
      <c r="A17" t="s">
        <v>434</v>
      </c>
      <c r="B17" t="s">
        <v>528</v>
      </c>
      <c r="C17" s="3">
        <v>1</v>
      </c>
    </row>
    <row r="18" spans="1:3" ht="12.75">
      <c r="A18" s="2" t="s">
        <v>716</v>
      </c>
      <c r="C18" s="6">
        <f>SUM(C15:C17)</f>
        <v>4</v>
      </c>
    </row>
    <row r="21" spans="1:3" ht="12.75">
      <c r="A21" t="s">
        <v>530</v>
      </c>
      <c r="B21" t="s">
        <v>528</v>
      </c>
      <c r="C21" s="3">
        <v>1</v>
      </c>
    </row>
    <row r="22" spans="1:3" ht="12.75">
      <c r="A22" s="2" t="s">
        <v>716</v>
      </c>
      <c r="C22" s="6">
        <f>SUM(C20:C21)</f>
        <v>4</v>
      </c>
    </row>
    <row r="25" spans="1:3" ht="12.75">
      <c r="A25" t="s">
        <v>717</v>
      </c>
      <c r="B25" t="s">
        <v>531</v>
      </c>
      <c r="C25" s="3">
        <v>1</v>
      </c>
    </row>
    <row r="26" spans="1:3" ht="12.75">
      <c r="A26" s="2" t="s">
        <v>716</v>
      </c>
      <c r="C26" s="6">
        <f>SUM(C24:C25)</f>
        <v>4</v>
      </c>
    </row>
    <row r="29" spans="1:3" ht="12.75">
      <c r="A29" t="s">
        <v>533</v>
      </c>
      <c r="B29" t="s">
        <v>534</v>
      </c>
      <c r="C29" s="3">
        <v>2</v>
      </c>
    </row>
    <row r="30" spans="1:3" ht="12.75">
      <c r="A30" s="2" t="s">
        <v>716</v>
      </c>
      <c r="C30" s="6">
        <f>SUM(C28:C29)</f>
        <v>4</v>
      </c>
    </row>
    <row r="33" spans="1:3" ht="12.75">
      <c r="A33" t="s">
        <v>534</v>
      </c>
      <c r="B33" t="s">
        <v>533</v>
      </c>
      <c r="C33" s="3">
        <v>2</v>
      </c>
    </row>
    <row r="34" spans="1:3" ht="12.75">
      <c r="A34" s="2" t="s">
        <v>716</v>
      </c>
      <c r="C34" s="6">
        <f>SUM(C32:C33)</f>
        <v>4</v>
      </c>
    </row>
    <row r="37" spans="1:3" ht="12.75">
      <c r="A37" t="s">
        <v>718</v>
      </c>
      <c r="B37" t="s">
        <v>536</v>
      </c>
      <c r="C37" s="3">
        <v>1</v>
      </c>
    </row>
    <row r="38" spans="1:3" ht="12.75">
      <c r="A38" s="2" t="s">
        <v>716</v>
      </c>
      <c r="C38" s="6">
        <f>SUM(C36:C37)</f>
        <v>4</v>
      </c>
    </row>
    <row r="41" spans="1:3" ht="12.75">
      <c r="A41" t="s">
        <v>536</v>
      </c>
      <c r="B41" t="s">
        <v>537</v>
      </c>
      <c r="C41" s="3">
        <v>3</v>
      </c>
    </row>
    <row r="42" spans="1:3" ht="12.75">
      <c r="A42" s="2" t="s">
        <v>716</v>
      </c>
      <c r="C42" s="6">
        <f>SUM(C40:C41)</f>
        <v>4</v>
      </c>
    </row>
    <row r="45" spans="1:3" ht="12.75">
      <c r="A45" t="s">
        <v>719</v>
      </c>
      <c r="B45" t="s">
        <v>538</v>
      </c>
      <c r="C45" s="3">
        <v>1</v>
      </c>
    </row>
    <row r="46" spans="1:3" ht="12.75">
      <c r="A46" s="2" t="s">
        <v>716</v>
      </c>
      <c r="C46" s="6">
        <f>SUM(C44:C45)</f>
        <v>4</v>
      </c>
    </row>
    <row r="49" spans="1:3" ht="12.75">
      <c r="A49" t="s">
        <v>720</v>
      </c>
      <c r="B49" t="s">
        <v>539</v>
      </c>
      <c r="C49" s="3">
        <v>1</v>
      </c>
    </row>
    <row r="50" spans="1:3" ht="12.75">
      <c r="A50" s="2" t="s">
        <v>716</v>
      </c>
      <c r="C50" s="6">
        <f>SUM(C48:C49)</f>
        <v>4</v>
      </c>
    </row>
    <row r="53" spans="1:3" ht="12.75">
      <c r="A53" t="s">
        <v>721</v>
      </c>
      <c r="B53" t="s">
        <v>550</v>
      </c>
      <c r="C53" s="3">
        <v>1</v>
      </c>
    </row>
    <row r="54" spans="1:3" ht="12.75">
      <c r="A54" s="2" t="s">
        <v>716</v>
      </c>
      <c r="C54" s="6">
        <f>SUM(C52:C53)</f>
        <v>4</v>
      </c>
    </row>
    <row r="57" spans="1:3" ht="12.75">
      <c r="A57" t="s">
        <v>559</v>
      </c>
      <c r="B57" t="s">
        <v>568</v>
      </c>
      <c r="C57" s="3">
        <v>1</v>
      </c>
    </row>
    <row r="58" spans="1:3" ht="12.75">
      <c r="A58" s="2" t="s">
        <v>716</v>
      </c>
      <c r="C58" s="6">
        <f>SUM(C56:C57)</f>
        <v>4</v>
      </c>
    </row>
    <row r="61" spans="1:3" ht="12.75">
      <c r="A61" t="s">
        <v>565</v>
      </c>
      <c r="B61" t="s">
        <v>552</v>
      </c>
      <c r="C61" s="3">
        <v>1</v>
      </c>
    </row>
    <row r="62" spans="1:3" ht="12.75">
      <c r="A62" s="2" t="s">
        <v>716</v>
      </c>
      <c r="C62" s="6">
        <f>SUM(C60:C61)</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T29"/>
  <sheetViews>
    <sheetView workbookViewId="0" topLeftCell="A1">
      <selection activeCell="A1" sqref="A1"/>
    </sheetView>
  </sheetViews>
  <sheetFormatPr defaultColWidth="9.140625" defaultRowHeight="12.75"/>
  <sheetData>
    <row r="1" ht="12.75">
      <c r="A1" s="1" t="s">
        <v>722</v>
      </c>
    </row>
    <row r="5" spans="2:20" ht="12.75">
      <c r="B5" s="2" t="s">
        <v>723</v>
      </c>
      <c r="D5" s="2" t="s">
        <v>724</v>
      </c>
      <c r="F5" s="2" t="s">
        <v>725</v>
      </c>
      <c r="H5" s="2" t="s">
        <v>726</v>
      </c>
      <c r="J5" s="2" t="s">
        <v>727</v>
      </c>
      <c r="L5" s="2" t="s">
        <v>728</v>
      </c>
      <c r="N5" s="2" t="s">
        <v>729</v>
      </c>
      <c r="P5" s="2" t="s">
        <v>730</v>
      </c>
      <c r="R5" s="2" t="s">
        <v>731</v>
      </c>
      <c r="T5" s="2" t="s">
        <v>520</v>
      </c>
    </row>
    <row r="6" spans="1:19" ht="12.75">
      <c r="A6" s="2" t="s">
        <v>515</v>
      </c>
      <c r="B6" t="s">
        <v>521</v>
      </c>
      <c r="C6" t="s">
        <v>522</v>
      </c>
      <c r="D6" t="s">
        <v>521</v>
      </c>
      <c r="E6" t="s">
        <v>522</v>
      </c>
      <c r="F6" t="s">
        <v>521</v>
      </c>
      <c r="G6" t="s">
        <v>522</v>
      </c>
      <c r="H6" t="s">
        <v>521</v>
      </c>
      <c r="I6" t="s">
        <v>522</v>
      </c>
      <c r="J6" t="s">
        <v>521</v>
      </c>
      <c r="K6" t="s">
        <v>522</v>
      </c>
      <c r="L6" t="s">
        <v>521</v>
      </c>
      <c r="M6" t="s">
        <v>522</v>
      </c>
      <c r="N6" t="s">
        <v>521</v>
      </c>
      <c r="O6" t="s">
        <v>522</v>
      </c>
      <c r="P6" t="s">
        <v>521</v>
      </c>
      <c r="Q6" t="s">
        <v>522</v>
      </c>
      <c r="R6" t="s">
        <v>521</v>
      </c>
      <c r="S6" t="s">
        <v>522</v>
      </c>
    </row>
    <row r="7" spans="1:20" ht="12.75">
      <c r="A7" t="s">
        <v>525</v>
      </c>
      <c r="B7" s="3">
        <v>2</v>
      </c>
      <c r="C7" s="3">
        <v>0</v>
      </c>
      <c r="D7" s="3">
        <v>0</v>
      </c>
      <c r="E7" s="3">
        <v>0</v>
      </c>
      <c r="F7" s="3">
        <v>0</v>
      </c>
      <c r="G7" s="3">
        <v>0</v>
      </c>
      <c r="H7" s="3">
        <v>0</v>
      </c>
      <c r="I7" s="3">
        <v>0</v>
      </c>
      <c r="J7" s="3">
        <v>0</v>
      </c>
      <c r="K7" s="3">
        <v>0</v>
      </c>
      <c r="L7" s="3">
        <v>0</v>
      </c>
      <c r="M7" s="3">
        <v>0</v>
      </c>
      <c r="N7" s="3">
        <v>0</v>
      </c>
      <c r="O7" s="3">
        <v>0</v>
      </c>
      <c r="P7" s="3">
        <v>0</v>
      </c>
      <c r="Q7" s="3">
        <v>0</v>
      </c>
      <c r="R7" s="3">
        <v>0</v>
      </c>
      <c r="S7" s="3">
        <v>0</v>
      </c>
      <c r="T7" s="6">
        <f>SUM(B7:S7)</f>
        <v>4</v>
      </c>
    </row>
    <row r="8" spans="1:20" ht="12.75">
      <c r="A8" t="s">
        <v>526</v>
      </c>
      <c r="B8" s="3">
        <v>0</v>
      </c>
      <c r="C8" s="3">
        <v>0</v>
      </c>
      <c r="D8" s="3">
        <v>0</v>
      </c>
      <c r="E8" s="3">
        <v>0</v>
      </c>
      <c r="F8" s="3">
        <v>0</v>
      </c>
      <c r="G8" s="3">
        <v>0</v>
      </c>
      <c r="H8" s="3">
        <v>0</v>
      </c>
      <c r="I8" s="3">
        <v>0</v>
      </c>
      <c r="J8" s="3">
        <v>0</v>
      </c>
      <c r="K8" s="3">
        <v>0</v>
      </c>
      <c r="L8" s="3">
        <v>0</v>
      </c>
      <c r="M8" s="3">
        <v>0</v>
      </c>
      <c r="N8" s="3">
        <v>0</v>
      </c>
      <c r="O8" s="3">
        <v>0</v>
      </c>
      <c r="P8" s="3">
        <v>0</v>
      </c>
      <c r="Q8" s="3">
        <v>0</v>
      </c>
      <c r="R8" s="3">
        <v>1</v>
      </c>
      <c r="S8" s="3">
        <v>0</v>
      </c>
      <c r="T8" s="6">
        <f>SUM(B8:S8)</f>
        <v>4</v>
      </c>
    </row>
    <row r="9" spans="1:20" ht="12.75">
      <c r="A9" t="s">
        <v>528</v>
      </c>
      <c r="B9" s="3">
        <v>3</v>
      </c>
      <c r="C9" s="3">
        <v>2</v>
      </c>
      <c r="D9" s="3">
        <v>2</v>
      </c>
      <c r="E9" s="3">
        <v>7</v>
      </c>
      <c r="F9" s="3">
        <v>0</v>
      </c>
      <c r="G9" s="3">
        <v>0</v>
      </c>
      <c r="H9" s="3">
        <v>1</v>
      </c>
      <c r="I9" s="3">
        <v>0</v>
      </c>
      <c r="J9" s="3">
        <v>0</v>
      </c>
      <c r="K9" s="3">
        <v>0</v>
      </c>
      <c r="L9" s="3">
        <v>0</v>
      </c>
      <c r="M9" s="3">
        <v>0</v>
      </c>
      <c r="N9" s="3">
        <v>0</v>
      </c>
      <c r="O9" s="3">
        <v>0</v>
      </c>
      <c r="P9" s="3">
        <v>0</v>
      </c>
      <c r="Q9" s="3">
        <v>0</v>
      </c>
      <c r="R9" s="3">
        <v>0</v>
      </c>
      <c r="S9" s="3">
        <v>3</v>
      </c>
      <c r="T9" s="6">
        <f>SUM(B9:S9)</f>
        <v>4</v>
      </c>
    </row>
    <row r="10" spans="1:20" ht="12.75">
      <c r="A10" t="s">
        <v>530</v>
      </c>
      <c r="B10" s="3">
        <v>0</v>
      </c>
      <c r="C10" s="3">
        <v>0</v>
      </c>
      <c r="D10" s="3">
        <v>1</v>
      </c>
      <c r="E10" s="3">
        <v>0</v>
      </c>
      <c r="F10" s="3">
        <v>0</v>
      </c>
      <c r="G10" s="3">
        <v>0</v>
      </c>
      <c r="H10" s="3">
        <v>0</v>
      </c>
      <c r="I10" s="3">
        <v>0</v>
      </c>
      <c r="J10" s="3">
        <v>0</v>
      </c>
      <c r="K10" s="3">
        <v>0</v>
      </c>
      <c r="L10" s="3">
        <v>0</v>
      </c>
      <c r="M10" s="3">
        <v>0</v>
      </c>
      <c r="N10" s="3">
        <v>0</v>
      </c>
      <c r="O10" s="3">
        <v>0</v>
      </c>
      <c r="P10" s="3">
        <v>0</v>
      </c>
      <c r="Q10" s="3">
        <v>0</v>
      </c>
      <c r="R10" s="3">
        <v>0</v>
      </c>
      <c r="S10" s="3">
        <v>0</v>
      </c>
      <c r="T10" s="6">
        <f>SUM(B10:S10)</f>
        <v>4</v>
      </c>
    </row>
    <row r="11" spans="1:20" ht="12.75">
      <c r="A11" t="s">
        <v>532</v>
      </c>
      <c r="B11" s="3">
        <v>0</v>
      </c>
      <c r="C11" s="3">
        <v>0</v>
      </c>
      <c r="D11" s="3">
        <v>0</v>
      </c>
      <c r="E11" s="3">
        <v>1</v>
      </c>
      <c r="F11" s="3">
        <v>0</v>
      </c>
      <c r="G11" s="3">
        <v>0</v>
      </c>
      <c r="H11" s="3">
        <v>0</v>
      </c>
      <c r="I11" s="3">
        <v>0</v>
      </c>
      <c r="J11" s="3">
        <v>0</v>
      </c>
      <c r="K11" s="3">
        <v>0</v>
      </c>
      <c r="L11" s="3">
        <v>0</v>
      </c>
      <c r="M11" s="3">
        <v>0</v>
      </c>
      <c r="N11" s="3">
        <v>0</v>
      </c>
      <c r="O11" s="3">
        <v>0</v>
      </c>
      <c r="P11" s="3">
        <v>0</v>
      </c>
      <c r="Q11" s="3">
        <v>0</v>
      </c>
      <c r="R11" s="3">
        <v>0</v>
      </c>
      <c r="S11" s="3">
        <v>0</v>
      </c>
      <c r="T11" s="6">
        <f>SUM(B11:S11)</f>
        <v>4</v>
      </c>
    </row>
    <row r="12" spans="1:20" ht="12.75">
      <c r="A12" t="s">
        <v>534</v>
      </c>
      <c r="B12" s="3">
        <v>0</v>
      </c>
      <c r="C12" s="3">
        <v>1</v>
      </c>
      <c r="D12" s="3">
        <v>0</v>
      </c>
      <c r="E12" s="3">
        <v>1</v>
      </c>
      <c r="F12" s="3">
        <v>0</v>
      </c>
      <c r="G12" s="3">
        <v>0</v>
      </c>
      <c r="H12" s="3">
        <v>0</v>
      </c>
      <c r="I12" s="3">
        <v>0</v>
      </c>
      <c r="J12" s="3">
        <v>0</v>
      </c>
      <c r="K12" s="3">
        <v>0</v>
      </c>
      <c r="L12" s="3">
        <v>0</v>
      </c>
      <c r="M12" s="3">
        <v>0</v>
      </c>
      <c r="N12" s="3">
        <v>0</v>
      </c>
      <c r="O12" s="3">
        <v>0</v>
      </c>
      <c r="P12" s="3">
        <v>0</v>
      </c>
      <c r="Q12" s="3">
        <v>0</v>
      </c>
      <c r="R12" s="3">
        <v>0</v>
      </c>
      <c r="S12" s="3">
        <v>0</v>
      </c>
      <c r="T12" s="6">
        <f>SUM(B12:S12)</f>
        <v>4</v>
      </c>
    </row>
    <row r="13" spans="1:20" ht="12.75">
      <c r="A13" t="s">
        <v>540</v>
      </c>
      <c r="B13" s="3">
        <v>0</v>
      </c>
      <c r="C13" s="3">
        <v>0</v>
      </c>
      <c r="D13" s="3">
        <v>0</v>
      </c>
      <c r="E13" s="3">
        <v>1</v>
      </c>
      <c r="F13" s="3">
        <v>0</v>
      </c>
      <c r="G13" s="3">
        <v>0</v>
      </c>
      <c r="H13" s="3">
        <v>0</v>
      </c>
      <c r="I13" s="3">
        <v>0</v>
      </c>
      <c r="J13" s="3">
        <v>0</v>
      </c>
      <c r="K13" s="3">
        <v>0</v>
      </c>
      <c r="L13" s="3">
        <v>0</v>
      </c>
      <c r="M13" s="3">
        <v>0</v>
      </c>
      <c r="N13" s="3">
        <v>0</v>
      </c>
      <c r="O13" s="3">
        <v>0</v>
      </c>
      <c r="P13" s="3">
        <v>0</v>
      </c>
      <c r="Q13" s="3">
        <v>0</v>
      </c>
      <c r="R13" s="3">
        <v>0</v>
      </c>
      <c r="S13" s="3">
        <v>0</v>
      </c>
      <c r="T13" s="6">
        <f>SUM(B13:S13)</f>
        <v>4</v>
      </c>
    </row>
    <row r="14" spans="1:20" ht="12.75">
      <c r="A14" t="s">
        <v>541</v>
      </c>
      <c r="B14" s="3">
        <v>1</v>
      </c>
      <c r="C14" s="3">
        <v>4</v>
      </c>
      <c r="D14" s="3">
        <v>1</v>
      </c>
      <c r="E14" s="3">
        <v>18</v>
      </c>
      <c r="F14" s="3">
        <v>0</v>
      </c>
      <c r="G14" s="3">
        <v>0</v>
      </c>
      <c r="H14" s="3">
        <v>0</v>
      </c>
      <c r="I14" s="3">
        <v>7</v>
      </c>
      <c r="J14" s="3">
        <v>0</v>
      </c>
      <c r="K14" s="3">
        <v>0</v>
      </c>
      <c r="L14" s="3">
        <v>0</v>
      </c>
      <c r="M14" s="3">
        <v>0</v>
      </c>
      <c r="N14" s="3">
        <v>0</v>
      </c>
      <c r="O14" s="3">
        <v>0</v>
      </c>
      <c r="P14" s="3">
        <v>0</v>
      </c>
      <c r="Q14" s="3">
        <v>0</v>
      </c>
      <c r="R14" s="3">
        <v>0</v>
      </c>
      <c r="S14" s="3">
        <v>4</v>
      </c>
      <c r="T14" s="6">
        <f>SUM(B14:S14)</f>
        <v>4</v>
      </c>
    </row>
    <row r="15" spans="1:20" ht="12.75">
      <c r="A15" t="s">
        <v>542</v>
      </c>
      <c r="B15" s="3">
        <v>1</v>
      </c>
      <c r="C15" s="3">
        <v>0</v>
      </c>
      <c r="D15" s="3">
        <v>0</v>
      </c>
      <c r="E15" s="3">
        <v>5</v>
      </c>
      <c r="F15" s="3">
        <v>0</v>
      </c>
      <c r="G15" s="3">
        <v>0</v>
      </c>
      <c r="H15" s="3">
        <v>0</v>
      </c>
      <c r="I15" s="3">
        <v>0</v>
      </c>
      <c r="J15" s="3">
        <v>0</v>
      </c>
      <c r="K15" s="3">
        <v>0</v>
      </c>
      <c r="L15" s="3">
        <v>0</v>
      </c>
      <c r="M15" s="3">
        <v>0</v>
      </c>
      <c r="N15" s="3">
        <v>0</v>
      </c>
      <c r="O15" s="3">
        <v>0</v>
      </c>
      <c r="P15" s="3">
        <v>0</v>
      </c>
      <c r="Q15" s="3">
        <v>0</v>
      </c>
      <c r="R15" s="3">
        <v>0</v>
      </c>
      <c r="S15" s="3">
        <v>0</v>
      </c>
      <c r="T15" s="6">
        <f>SUM(B15:S15)</f>
        <v>4</v>
      </c>
    </row>
    <row r="16" spans="1:20" ht="12.75">
      <c r="A16" t="s">
        <v>543</v>
      </c>
      <c r="B16" s="3">
        <v>0</v>
      </c>
      <c r="C16" s="3">
        <v>0</v>
      </c>
      <c r="D16" s="3">
        <v>1</v>
      </c>
      <c r="E16" s="3">
        <v>0</v>
      </c>
      <c r="F16" s="3">
        <v>0</v>
      </c>
      <c r="G16" s="3">
        <v>0</v>
      </c>
      <c r="H16" s="3">
        <v>0</v>
      </c>
      <c r="I16" s="3">
        <v>0</v>
      </c>
      <c r="J16" s="3">
        <v>0</v>
      </c>
      <c r="K16" s="3">
        <v>0</v>
      </c>
      <c r="L16" s="3">
        <v>0</v>
      </c>
      <c r="M16" s="3">
        <v>0</v>
      </c>
      <c r="N16" s="3">
        <v>0</v>
      </c>
      <c r="O16" s="3">
        <v>0</v>
      </c>
      <c r="P16" s="3">
        <v>0</v>
      </c>
      <c r="Q16" s="3">
        <v>0</v>
      </c>
      <c r="R16" s="3">
        <v>0</v>
      </c>
      <c r="S16" s="3">
        <v>0</v>
      </c>
      <c r="T16" s="6">
        <f>SUM(B16:S16)</f>
        <v>4</v>
      </c>
    </row>
    <row r="17" spans="1:20" ht="12.75">
      <c r="A17" t="s">
        <v>544</v>
      </c>
      <c r="B17" s="3">
        <v>2</v>
      </c>
      <c r="C17" s="3">
        <v>2</v>
      </c>
      <c r="D17" s="3">
        <v>2</v>
      </c>
      <c r="E17" s="3">
        <v>1</v>
      </c>
      <c r="F17" s="3">
        <v>0</v>
      </c>
      <c r="G17" s="3">
        <v>0</v>
      </c>
      <c r="H17" s="3">
        <v>1</v>
      </c>
      <c r="I17" s="3">
        <v>2</v>
      </c>
      <c r="J17" s="3">
        <v>0</v>
      </c>
      <c r="K17" s="3">
        <v>0</v>
      </c>
      <c r="L17" s="3">
        <v>0</v>
      </c>
      <c r="M17" s="3">
        <v>0</v>
      </c>
      <c r="N17" s="3">
        <v>0</v>
      </c>
      <c r="O17" s="3">
        <v>0</v>
      </c>
      <c r="P17" s="3">
        <v>0</v>
      </c>
      <c r="Q17" s="3">
        <v>0</v>
      </c>
      <c r="R17" s="3">
        <v>0</v>
      </c>
      <c r="S17" s="3">
        <v>0</v>
      </c>
      <c r="T17" s="6">
        <f>SUM(B17:S17)</f>
        <v>4</v>
      </c>
    </row>
    <row r="18" spans="1:20" ht="12.75">
      <c r="A18" t="s">
        <v>546</v>
      </c>
      <c r="B18" s="3">
        <v>0</v>
      </c>
      <c r="C18" s="3">
        <v>0</v>
      </c>
      <c r="D18" s="3">
        <v>0</v>
      </c>
      <c r="E18" s="3">
        <v>1</v>
      </c>
      <c r="F18" s="3">
        <v>0</v>
      </c>
      <c r="G18" s="3">
        <v>0</v>
      </c>
      <c r="H18" s="3">
        <v>0</v>
      </c>
      <c r="I18" s="3">
        <v>0</v>
      </c>
      <c r="J18" s="3">
        <v>0</v>
      </c>
      <c r="K18" s="3">
        <v>0</v>
      </c>
      <c r="L18" s="3">
        <v>0</v>
      </c>
      <c r="M18" s="3">
        <v>0</v>
      </c>
      <c r="N18" s="3">
        <v>0</v>
      </c>
      <c r="O18" s="3">
        <v>0</v>
      </c>
      <c r="P18" s="3">
        <v>0</v>
      </c>
      <c r="Q18" s="3">
        <v>0</v>
      </c>
      <c r="R18" s="3">
        <v>0</v>
      </c>
      <c r="S18" s="3">
        <v>0</v>
      </c>
      <c r="T18" s="6">
        <f>SUM(B18:S18)</f>
        <v>4</v>
      </c>
    </row>
    <row r="19" spans="1:20" ht="12.75">
      <c r="A19" t="s">
        <v>550</v>
      </c>
      <c r="B19" s="3">
        <v>0</v>
      </c>
      <c r="C19" s="3">
        <v>0</v>
      </c>
      <c r="D19" s="3">
        <v>0</v>
      </c>
      <c r="E19" s="3">
        <v>0</v>
      </c>
      <c r="F19" s="3">
        <v>0</v>
      </c>
      <c r="G19" s="3">
        <v>0</v>
      </c>
      <c r="H19" s="3">
        <v>1</v>
      </c>
      <c r="I19" s="3">
        <v>0</v>
      </c>
      <c r="J19" s="3">
        <v>0</v>
      </c>
      <c r="K19" s="3">
        <v>0</v>
      </c>
      <c r="L19" s="3">
        <v>0</v>
      </c>
      <c r="M19" s="3">
        <v>0</v>
      </c>
      <c r="N19" s="3">
        <v>0</v>
      </c>
      <c r="O19" s="3">
        <v>0</v>
      </c>
      <c r="P19" s="3">
        <v>0</v>
      </c>
      <c r="Q19" s="3">
        <v>0</v>
      </c>
      <c r="R19" s="3">
        <v>0</v>
      </c>
      <c r="S19" s="3">
        <v>0</v>
      </c>
      <c r="T19" s="6">
        <f>SUM(B19:S19)</f>
        <v>4</v>
      </c>
    </row>
    <row r="20" spans="1:20" ht="12.75">
      <c r="A20" t="s">
        <v>557</v>
      </c>
      <c r="B20" s="3">
        <v>1</v>
      </c>
      <c r="C20" s="3">
        <v>0</v>
      </c>
      <c r="D20" s="3">
        <v>1</v>
      </c>
      <c r="E20" s="3">
        <v>0</v>
      </c>
      <c r="F20" s="3">
        <v>0</v>
      </c>
      <c r="G20" s="3">
        <v>0</v>
      </c>
      <c r="H20" s="3">
        <v>0</v>
      </c>
      <c r="I20" s="3">
        <v>0</v>
      </c>
      <c r="J20" s="3">
        <v>0</v>
      </c>
      <c r="K20" s="3">
        <v>0</v>
      </c>
      <c r="L20" s="3">
        <v>0</v>
      </c>
      <c r="M20" s="3">
        <v>0</v>
      </c>
      <c r="N20" s="3">
        <v>0</v>
      </c>
      <c r="O20" s="3">
        <v>0</v>
      </c>
      <c r="P20" s="3">
        <v>0</v>
      </c>
      <c r="Q20" s="3">
        <v>0</v>
      </c>
      <c r="R20" s="3">
        <v>0</v>
      </c>
      <c r="S20" s="3">
        <v>0</v>
      </c>
      <c r="T20" s="6">
        <f>SUM(B20:S20)</f>
        <v>4</v>
      </c>
    </row>
    <row r="21" spans="1:20" ht="12.75">
      <c r="A21" t="s">
        <v>559</v>
      </c>
      <c r="B21" s="3">
        <v>2</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6">
        <f>SUM(B21:S21)</f>
        <v>4</v>
      </c>
    </row>
    <row r="22" spans="1:20" ht="12.75">
      <c r="A22" t="s">
        <v>560</v>
      </c>
      <c r="B22" s="3">
        <v>0</v>
      </c>
      <c r="C22" s="3">
        <v>0</v>
      </c>
      <c r="D22" s="3">
        <v>1</v>
      </c>
      <c r="E22" s="3">
        <v>0</v>
      </c>
      <c r="F22" s="3">
        <v>0</v>
      </c>
      <c r="G22" s="3">
        <v>0</v>
      </c>
      <c r="H22" s="3">
        <v>0</v>
      </c>
      <c r="I22" s="3">
        <v>0</v>
      </c>
      <c r="J22" s="3">
        <v>0</v>
      </c>
      <c r="K22" s="3">
        <v>0</v>
      </c>
      <c r="L22" s="3">
        <v>0</v>
      </c>
      <c r="M22" s="3">
        <v>0</v>
      </c>
      <c r="N22" s="3">
        <v>0</v>
      </c>
      <c r="O22" s="3">
        <v>0</v>
      </c>
      <c r="P22" s="3">
        <v>0</v>
      </c>
      <c r="Q22" s="3">
        <v>0</v>
      </c>
      <c r="R22" s="3">
        <v>0</v>
      </c>
      <c r="S22" s="3">
        <v>0</v>
      </c>
      <c r="T22" s="6">
        <f>SUM(B22:S22)</f>
        <v>4</v>
      </c>
    </row>
    <row r="23" spans="1:20" ht="12.75">
      <c r="A23" t="s">
        <v>561</v>
      </c>
      <c r="B23" s="3">
        <v>6</v>
      </c>
      <c r="C23" s="3">
        <v>0</v>
      </c>
      <c r="D23" s="3">
        <v>0</v>
      </c>
      <c r="E23" s="3">
        <v>0</v>
      </c>
      <c r="F23" s="3">
        <v>0</v>
      </c>
      <c r="G23" s="3">
        <v>0</v>
      </c>
      <c r="H23" s="3">
        <v>1</v>
      </c>
      <c r="I23" s="3">
        <v>0</v>
      </c>
      <c r="J23" s="3">
        <v>0</v>
      </c>
      <c r="K23" s="3">
        <v>0</v>
      </c>
      <c r="L23" s="3">
        <v>0</v>
      </c>
      <c r="M23" s="3">
        <v>0</v>
      </c>
      <c r="N23" s="3">
        <v>0</v>
      </c>
      <c r="O23" s="3">
        <v>0</v>
      </c>
      <c r="P23" s="3">
        <v>0</v>
      </c>
      <c r="Q23" s="3">
        <v>0</v>
      </c>
      <c r="R23" s="3">
        <v>1</v>
      </c>
      <c r="S23" s="3">
        <v>0</v>
      </c>
      <c r="T23" s="6">
        <f>SUM(B23:S23)</f>
        <v>4</v>
      </c>
    </row>
    <row r="24" spans="1:20" ht="12.75">
      <c r="A24" t="s">
        <v>562</v>
      </c>
      <c r="B24" s="3">
        <v>0</v>
      </c>
      <c r="C24" s="3">
        <v>0</v>
      </c>
      <c r="D24" s="3">
        <v>1</v>
      </c>
      <c r="E24" s="3">
        <v>0</v>
      </c>
      <c r="F24" s="3">
        <v>0</v>
      </c>
      <c r="G24" s="3">
        <v>0</v>
      </c>
      <c r="H24" s="3">
        <v>0</v>
      </c>
      <c r="I24" s="3">
        <v>0</v>
      </c>
      <c r="J24" s="3">
        <v>0</v>
      </c>
      <c r="K24" s="3">
        <v>0</v>
      </c>
      <c r="L24" s="3">
        <v>0</v>
      </c>
      <c r="M24" s="3">
        <v>0</v>
      </c>
      <c r="N24" s="3">
        <v>0</v>
      </c>
      <c r="O24" s="3">
        <v>0</v>
      </c>
      <c r="P24" s="3">
        <v>0</v>
      </c>
      <c r="Q24" s="3">
        <v>0</v>
      </c>
      <c r="R24" s="3">
        <v>0</v>
      </c>
      <c r="S24" s="3">
        <v>0</v>
      </c>
      <c r="T24" s="6">
        <f>SUM(B24:S24)</f>
        <v>4</v>
      </c>
    </row>
    <row r="25" spans="1:20" ht="12.75">
      <c r="A25" t="s">
        <v>564</v>
      </c>
      <c r="B25" s="3">
        <v>0</v>
      </c>
      <c r="C25" s="3">
        <v>0</v>
      </c>
      <c r="D25" s="3">
        <v>0</v>
      </c>
      <c r="E25" s="3">
        <v>0</v>
      </c>
      <c r="F25" s="3">
        <v>0</v>
      </c>
      <c r="G25" s="3">
        <v>0</v>
      </c>
      <c r="H25" s="3">
        <v>0</v>
      </c>
      <c r="I25" s="3">
        <v>0</v>
      </c>
      <c r="J25" s="3">
        <v>0</v>
      </c>
      <c r="K25" s="3">
        <v>0</v>
      </c>
      <c r="L25" s="3">
        <v>0</v>
      </c>
      <c r="M25" s="3">
        <v>0</v>
      </c>
      <c r="N25" s="3">
        <v>0</v>
      </c>
      <c r="O25" s="3">
        <v>0</v>
      </c>
      <c r="P25" s="3">
        <v>0</v>
      </c>
      <c r="Q25" s="3">
        <v>0</v>
      </c>
      <c r="R25" s="3">
        <v>0</v>
      </c>
      <c r="S25" s="3">
        <v>1</v>
      </c>
      <c r="T25" s="6">
        <f>SUM(B25:S25)</f>
        <v>4</v>
      </c>
    </row>
    <row r="26" spans="1:20" ht="12.75">
      <c r="A26" t="s">
        <v>566</v>
      </c>
      <c r="B26" s="3">
        <v>1</v>
      </c>
      <c r="C26" s="3">
        <v>0</v>
      </c>
      <c r="D26" s="3">
        <v>0</v>
      </c>
      <c r="E26" s="3">
        <v>0</v>
      </c>
      <c r="F26" s="3">
        <v>0</v>
      </c>
      <c r="G26" s="3">
        <v>0</v>
      </c>
      <c r="H26" s="3">
        <v>0</v>
      </c>
      <c r="I26" s="3">
        <v>0</v>
      </c>
      <c r="J26" s="3">
        <v>0</v>
      </c>
      <c r="K26" s="3">
        <v>0</v>
      </c>
      <c r="L26" s="3">
        <v>0</v>
      </c>
      <c r="M26" s="3">
        <v>0</v>
      </c>
      <c r="N26" s="3">
        <v>0</v>
      </c>
      <c r="O26" s="3">
        <v>0</v>
      </c>
      <c r="P26" s="3">
        <v>0</v>
      </c>
      <c r="Q26" s="3">
        <v>0</v>
      </c>
      <c r="R26" s="3">
        <v>0</v>
      </c>
      <c r="S26" s="3">
        <v>0</v>
      </c>
      <c r="T26" s="6">
        <f>SUM(B26:S26)</f>
        <v>4</v>
      </c>
    </row>
    <row r="27" spans="1:20" ht="12.75">
      <c r="A27" t="s">
        <v>567</v>
      </c>
      <c r="B27" s="3">
        <v>1</v>
      </c>
      <c r="C27" s="3">
        <v>0</v>
      </c>
      <c r="D27" s="3">
        <v>0</v>
      </c>
      <c r="E27" s="3">
        <v>0</v>
      </c>
      <c r="F27" s="3">
        <v>0</v>
      </c>
      <c r="G27" s="3">
        <v>0</v>
      </c>
      <c r="H27" s="3">
        <v>1</v>
      </c>
      <c r="I27" s="3">
        <v>1</v>
      </c>
      <c r="J27" s="3">
        <v>0</v>
      </c>
      <c r="K27" s="3">
        <v>0</v>
      </c>
      <c r="L27" s="3">
        <v>0</v>
      </c>
      <c r="M27" s="3">
        <v>0</v>
      </c>
      <c r="N27" s="3">
        <v>0</v>
      </c>
      <c r="O27" s="3">
        <v>0</v>
      </c>
      <c r="P27" s="3">
        <v>0</v>
      </c>
      <c r="Q27" s="3">
        <v>0</v>
      </c>
      <c r="R27" s="3">
        <v>0</v>
      </c>
      <c r="S27" s="3">
        <v>0</v>
      </c>
      <c r="T27" s="6">
        <f>SUM(B27:S27)</f>
        <v>4</v>
      </c>
    </row>
    <row r="28" spans="1:20" ht="12.75">
      <c r="A28" t="s">
        <v>570</v>
      </c>
      <c r="B28" s="3">
        <v>1</v>
      </c>
      <c r="C28" s="3">
        <v>0</v>
      </c>
      <c r="D28" s="3">
        <v>0</v>
      </c>
      <c r="E28" s="3">
        <v>0</v>
      </c>
      <c r="F28" s="3">
        <v>0</v>
      </c>
      <c r="G28" s="3">
        <v>0</v>
      </c>
      <c r="H28" s="3">
        <v>0</v>
      </c>
      <c r="I28" s="3">
        <v>0</v>
      </c>
      <c r="J28" s="3">
        <v>0</v>
      </c>
      <c r="K28" s="3">
        <v>0</v>
      </c>
      <c r="L28" s="3">
        <v>0</v>
      </c>
      <c r="M28" s="3">
        <v>0</v>
      </c>
      <c r="N28" s="3">
        <v>0</v>
      </c>
      <c r="O28" s="3">
        <v>0</v>
      </c>
      <c r="P28" s="3">
        <v>0</v>
      </c>
      <c r="Q28" s="3">
        <v>0</v>
      </c>
      <c r="R28" s="3">
        <v>0</v>
      </c>
      <c r="S28" s="3">
        <v>0</v>
      </c>
      <c r="T28" s="6">
        <f>SUM(B28:S28)</f>
        <v>4</v>
      </c>
    </row>
    <row r="29" spans="1:20" ht="12.75">
      <c r="A29" s="2" t="s">
        <v>520</v>
      </c>
      <c r="B29" s="6">
        <f>SUM(B7:B28)</f>
        <v>4</v>
      </c>
      <c r="C29" s="6">
        <f>SUM(C7:C28)</f>
        <v>4</v>
      </c>
      <c r="D29" s="6">
        <f>SUM(D7:D28)</f>
        <v>4</v>
      </c>
      <c r="E29" s="6">
        <f>SUM(E7:E28)</f>
        <v>4</v>
      </c>
      <c r="F29" s="6">
        <f>SUM(F7:F28)</f>
        <v>4</v>
      </c>
      <c r="G29" s="6">
        <f>SUM(G7:G28)</f>
        <v>4</v>
      </c>
      <c r="H29" s="6">
        <f>SUM(H7:H28)</f>
        <v>4</v>
      </c>
      <c r="I29" s="6">
        <f>SUM(I7:I28)</f>
        <v>4</v>
      </c>
      <c r="J29" s="6">
        <f>SUM(J7:J28)</f>
        <v>4</v>
      </c>
      <c r="K29" s="6">
        <f>SUM(K7:K28)</f>
        <v>4</v>
      </c>
      <c r="L29" s="6">
        <f>SUM(L7:L28)</f>
        <v>4</v>
      </c>
      <c r="M29" s="6">
        <f>SUM(M7:M28)</f>
        <v>4</v>
      </c>
      <c r="N29" s="6">
        <f>SUM(N7:N28)</f>
        <v>4</v>
      </c>
      <c r="O29" s="6">
        <f>SUM(O7:O28)</f>
        <v>4</v>
      </c>
      <c r="P29" s="6">
        <f>SUM(P7:P28)</f>
        <v>4</v>
      </c>
      <c r="Q29" s="6">
        <f>SUM(Q7:Q28)</f>
        <v>4</v>
      </c>
      <c r="R29" s="6">
        <f>SUM(R7:R28)</f>
        <v>4</v>
      </c>
      <c r="S29" s="6">
        <f>SUM(S7:S28)</f>
        <v>4</v>
      </c>
      <c r="T29" s="6">
        <f>SUM(T7:T28)</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T21"/>
  <sheetViews>
    <sheetView workbookViewId="0" topLeftCell="A1">
      <selection activeCell="A1" sqref="A1"/>
    </sheetView>
  </sheetViews>
  <sheetFormatPr defaultColWidth="9.140625" defaultRowHeight="12.75"/>
  <sheetData>
    <row r="1" ht="12.75">
      <c r="A1" s="1" t="s">
        <v>732</v>
      </c>
    </row>
    <row r="5" spans="2:20" ht="12.75">
      <c r="B5" s="2" t="s">
        <v>733</v>
      </c>
      <c r="D5" s="2" t="s">
        <v>731</v>
      </c>
      <c r="F5" s="2" t="s">
        <v>734</v>
      </c>
      <c r="H5" s="2" t="s">
        <v>735</v>
      </c>
      <c r="J5" s="2" t="s">
        <v>736</v>
      </c>
      <c r="L5" s="2" t="s">
        <v>737</v>
      </c>
      <c r="N5" s="2" t="s">
        <v>738</v>
      </c>
      <c r="P5" s="2" t="s">
        <v>739</v>
      </c>
      <c r="R5" s="2" t="s">
        <v>740</v>
      </c>
      <c r="T5" s="2" t="s">
        <v>623</v>
      </c>
    </row>
    <row r="6" spans="1:19" ht="12.75">
      <c r="A6" s="2" t="s">
        <v>515</v>
      </c>
      <c r="B6" t="s">
        <v>521</v>
      </c>
      <c r="C6" t="s">
        <v>522</v>
      </c>
      <c r="D6" t="s">
        <v>521</v>
      </c>
      <c r="E6" t="s">
        <v>522</v>
      </c>
      <c r="F6" t="s">
        <v>521</v>
      </c>
      <c r="G6" t="s">
        <v>522</v>
      </c>
      <c r="H6" t="s">
        <v>521</v>
      </c>
      <c r="I6" t="s">
        <v>522</v>
      </c>
      <c r="J6" t="s">
        <v>521</v>
      </c>
      <c r="K6" t="s">
        <v>522</v>
      </c>
      <c r="L6" t="s">
        <v>521</v>
      </c>
      <c r="M6" t="s">
        <v>522</v>
      </c>
      <c r="N6" t="s">
        <v>521</v>
      </c>
      <c r="O6" t="s">
        <v>522</v>
      </c>
      <c r="P6" t="s">
        <v>521</v>
      </c>
      <c r="Q6" t="s">
        <v>522</v>
      </c>
      <c r="R6" t="s">
        <v>521</v>
      </c>
      <c r="S6" t="s">
        <v>522</v>
      </c>
    </row>
    <row r="7" spans="1:20" ht="12.75">
      <c r="A7" t="s">
        <v>528</v>
      </c>
      <c r="B7" s="3">
        <v>6</v>
      </c>
      <c r="C7" s="3">
        <v>18</v>
      </c>
      <c r="D7" s="3">
        <v>0</v>
      </c>
      <c r="E7" s="3">
        <v>0</v>
      </c>
      <c r="F7" s="3">
        <v>0</v>
      </c>
      <c r="G7" s="3">
        <v>0</v>
      </c>
      <c r="H7" s="3">
        <v>0</v>
      </c>
      <c r="I7" s="3">
        <v>0</v>
      </c>
      <c r="J7" s="3">
        <v>0</v>
      </c>
      <c r="K7" s="3">
        <v>0</v>
      </c>
      <c r="L7" s="3">
        <v>0</v>
      </c>
      <c r="M7" s="3">
        <v>0</v>
      </c>
      <c r="N7" s="3">
        <v>0</v>
      </c>
      <c r="O7" s="3">
        <v>0</v>
      </c>
      <c r="P7" s="3">
        <v>0</v>
      </c>
      <c r="Q7" s="3">
        <v>0</v>
      </c>
      <c r="R7" s="3">
        <v>0</v>
      </c>
      <c r="S7" s="3">
        <v>0</v>
      </c>
      <c r="T7" s="6">
        <f>SUM(B7:S7)</f>
        <v>4</v>
      </c>
    </row>
    <row r="8" spans="1:20" ht="12.75">
      <c r="A8" t="s">
        <v>529</v>
      </c>
      <c r="B8" s="3">
        <v>2</v>
      </c>
      <c r="C8" s="3">
        <v>1</v>
      </c>
      <c r="D8" s="3">
        <v>0</v>
      </c>
      <c r="E8" s="3">
        <v>0</v>
      </c>
      <c r="F8" s="3">
        <v>0</v>
      </c>
      <c r="G8" s="3">
        <v>0</v>
      </c>
      <c r="H8" s="3">
        <v>0</v>
      </c>
      <c r="I8" s="3">
        <v>0</v>
      </c>
      <c r="J8" s="3">
        <v>0</v>
      </c>
      <c r="K8" s="3">
        <v>0</v>
      </c>
      <c r="L8" s="3">
        <v>0</v>
      </c>
      <c r="M8" s="3">
        <v>0</v>
      </c>
      <c r="N8" s="3">
        <v>0</v>
      </c>
      <c r="O8" s="3">
        <v>0</v>
      </c>
      <c r="P8" s="3">
        <v>0</v>
      </c>
      <c r="Q8" s="3">
        <v>0</v>
      </c>
      <c r="R8" s="3">
        <v>0</v>
      </c>
      <c r="S8" s="3">
        <v>0</v>
      </c>
      <c r="T8" s="6">
        <f>SUM(B8:S8)</f>
        <v>4</v>
      </c>
    </row>
    <row r="9" spans="1:20" ht="12.75">
      <c r="A9" t="s">
        <v>530</v>
      </c>
      <c r="B9" s="3">
        <v>0</v>
      </c>
      <c r="C9" s="3">
        <v>1</v>
      </c>
      <c r="D9" s="3">
        <v>0</v>
      </c>
      <c r="E9" s="3">
        <v>0</v>
      </c>
      <c r="F9" s="3">
        <v>0</v>
      </c>
      <c r="G9" s="3">
        <v>0</v>
      </c>
      <c r="H9" s="3">
        <v>0</v>
      </c>
      <c r="I9" s="3">
        <v>0</v>
      </c>
      <c r="J9" s="3">
        <v>0</v>
      </c>
      <c r="K9" s="3">
        <v>0</v>
      </c>
      <c r="L9" s="3">
        <v>0</v>
      </c>
      <c r="M9" s="3">
        <v>0</v>
      </c>
      <c r="N9" s="3">
        <v>0</v>
      </c>
      <c r="O9" s="3">
        <v>0</v>
      </c>
      <c r="P9" s="3">
        <v>0</v>
      </c>
      <c r="Q9" s="3">
        <v>0</v>
      </c>
      <c r="R9" s="3">
        <v>0</v>
      </c>
      <c r="S9" s="3">
        <v>0</v>
      </c>
      <c r="T9" s="6">
        <f>SUM(B9:S9)</f>
        <v>4</v>
      </c>
    </row>
    <row r="10" spans="1:20" ht="12.75">
      <c r="A10" t="s">
        <v>532</v>
      </c>
      <c r="B10" s="3">
        <v>0</v>
      </c>
      <c r="C10" s="3">
        <v>2</v>
      </c>
      <c r="D10" s="3">
        <v>0</v>
      </c>
      <c r="E10" s="3">
        <v>0</v>
      </c>
      <c r="F10" s="3">
        <v>0</v>
      </c>
      <c r="G10" s="3">
        <v>0</v>
      </c>
      <c r="H10" s="3">
        <v>0</v>
      </c>
      <c r="I10" s="3">
        <v>0</v>
      </c>
      <c r="J10" s="3">
        <v>0</v>
      </c>
      <c r="K10" s="3">
        <v>0</v>
      </c>
      <c r="L10" s="3">
        <v>0</v>
      </c>
      <c r="M10" s="3">
        <v>0</v>
      </c>
      <c r="N10" s="3">
        <v>0</v>
      </c>
      <c r="O10" s="3">
        <v>0</v>
      </c>
      <c r="P10" s="3">
        <v>0</v>
      </c>
      <c r="Q10" s="3">
        <v>0</v>
      </c>
      <c r="R10" s="3">
        <v>0</v>
      </c>
      <c r="S10" s="3">
        <v>0</v>
      </c>
      <c r="T10" s="6">
        <f>SUM(B10:S10)</f>
        <v>4</v>
      </c>
    </row>
    <row r="11" spans="1:20" ht="12.75">
      <c r="A11" t="s">
        <v>534</v>
      </c>
      <c r="B11" s="3">
        <v>0</v>
      </c>
      <c r="C11" s="3">
        <v>0</v>
      </c>
      <c r="D11" s="3">
        <v>0</v>
      </c>
      <c r="E11" s="3">
        <v>1</v>
      </c>
      <c r="F11" s="3">
        <v>0</v>
      </c>
      <c r="G11" s="3">
        <v>0</v>
      </c>
      <c r="H11" s="3">
        <v>0</v>
      </c>
      <c r="I11" s="3">
        <v>0</v>
      </c>
      <c r="J11" s="3">
        <v>0</v>
      </c>
      <c r="K11" s="3">
        <v>0</v>
      </c>
      <c r="L11" s="3">
        <v>0</v>
      </c>
      <c r="M11" s="3">
        <v>0</v>
      </c>
      <c r="N11" s="3">
        <v>0</v>
      </c>
      <c r="O11" s="3">
        <v>0</v>
      </c>
      <c r="P11" s="3">
        <v>0</v>
      </c>
      <c r="Q11" s="3">
        <v>0</v>
      </c>
      <c r="R11" s="3">
        <v>0</v>
      </c>
      <c r="S11" s="3">
        <v>0</v>
      </c>
      <c r="T11" s="6">
        <f>SUM(B11:S11)</f>
        <v>4</v>
      </c>
    </row>
    <row r="12" spans="1:20" ht="12.75">
      <c r="A12" t="s">
        <v>535</v>
      </c>
      <c r="B12" s="3">
        <v>0</v>
      </c>
      <c r="C12" s="3">
        <v>0</v>
      </c>
      <c r="D12" s="3">
        <v>0</v>
      </c>
      <c r="E12" s="3">
        <v>1</v>
      </c>
      <c r="F12" s="3">
        <v>0</v>
      </c>
      <c r="G12" s="3">
        <v>0</v>
      </c>
      <c r="H12" s="3">
        <v>0</v>
      </c>
      <c r="I12" s="3">
        <v>0</v>
      </c>
      <c r="J12" s="3">
        <v>0</v>
      </c>
      <c r="K12" s="3">
        <v>0</v>
      </c>
      <c r="L12" s="3">
        <v>0</v>
      </c>
      <c r="M12" s="3">
        <v>0</v>
      </c>
      <c r="N12" s="3">
        <v>0</v>
      </c>
      <c r="O12" s="3">
        <v>0</v>
      </c>
      <c r="P12" s="3">
        <v>0</v>
      </c>
      <c r="Q12" s="3">
        <v>0</v>
      </c>
      <c r="R12" s="3">
        <v>0</v>
      </c>
      <c r="S12" s="3">
        <v>0</v>
      </c>
      <c r="T12" s="6">
        <f>SUM(B12:S12)</f>
        <v>4</v>
      </c>
    </row>
    <row r="13" spans="1:20" ht="12.75">
      <c r="A13" t="s">
        <v>541</v>
      </c>
      <c r="B13" s="3">
        <v>1</v>
      </c>
      <c r="C13" s="3">
        <v>6</v>
      </c>
      <c r="D13" s="3">
        <v>0</v>
      </c>
      <c r="E13" s="3">
        <v>0</v>
      </c>
      <c r="F13" s="3">
        <v>0</v>
      </c>
      <c r="G13" s="3">
        <v>0</v>
      </c>
      <c r="H13" s="3">
        <v>0</v>
      </c>
      <c r="I13" s="3">
        <v>0</v>
      </c>
      <c r="J13" s="3">
        <v>0</v>
      </c>
      <c r="K13" s="3">
        <v>0</v>
      </c>
      <c r="L13" s="3">
        <v>0</v>
      </c>
      <c r="M13" s="3">
        <v>2</v>
      </c>
      <c r="N13" s="3">
        <v>0</v>
      </c>
      <c r="O13" s="3">
        <v>0</v>
      </c>
      <c r="P13" s="3">
        <v>0</v>
      </c>
      <c r="Q13" s="3">
        <v>0</v>
      </c>
      <c r="R13" s="3">
        <v>0</v>
      </c>
      <c r="S13" s="3">
        <v>0</v>
      </c>
      <c r="T13" s="6">
        <f>SUM(B13:S13)</f>
        <v>4</v>
      </c>
    </row>
    <row r="14" spans="1:20" ht="12.75">
      <c r="A14" t="s">
        <v>544</v>
      </c>
      <c r="B14" s="3">
        <v>3</v>
      </c>
      <c r="C14" s="3">
        <v>12</v>
      </c>
      <c r="D14" s="3">
        <v>0</v>
      </c>
      <c r="E14" s="3">
        <v>0</v>
      </c>
      <c r="F14" s="3">
        <v>0</v>
      </c>
      <c r="G14" s="3">
        <v>0</v>
      </c>
      <c r="H14" s="3">
        <v>0</v>
      </c>
      <c r="I14" s="3">
        <v>0</v>
      </c>
      <c r="J14" s="3">
        <v>0</v>
      </c>
      <c r="K14" s="3">
        <v>0</v>
      </c>
      <c r="L14" s="3">
        <v>2</v>
      </c>
      <c r="M14" s="3">
        <v>1</v>
      </c>
      <c r="N14" s="3">
        <v>0</v>
      </c>
      <c r="O14" s="3">
        <v>0</v>
      </c>
      <c r="P14" s="3">
        <v>0</v>
      </c>
      <c r="Q14" s="3">
        <v>0</v>
      </c>
      <c r="R14" s="3">
        <v>0</v>
      </c>
      <c r="S14" s="3">
        <v>0</v>
      </c>
      <c r="T14" s="6">
        <f>SUM(B14:S14)</f>
        <v>4</v>
      </c>
    </row>
    <row r="15" spans="1:20" ht="12.75">
      <c r="A15" t="s">
        <v>545</v>
      </c>
      <c r="B15" s="3">
        <v>1</v>
      </c>
      <c r="C15" s="3">
        <v>0</v>
      </c>
      <c r="D15" s="3">
        <v>0</v>
      </c>
      <c r="E15" s="3">
        <v>0</v>
      </c>
      <c r="F15" s="3">
        <v>0</v>
      </c>
      <c r="G15" s="3">
        <v>0</v>
      </c>
      <c r="H15" s="3">
        <v>0</v>
      </c>
      <c r="I15" s="3">
        <v>0</v>
      </c>
      <c r="J15" s="3">
        <v>0</v>
      </c>
      <c r="K15" s="3">
        <v>0</v>
      </c>
      <c r="L15" s="3">
        <v>0</v>
      </c>
      <c r="M15" s="3">
        <v>0</v>
      </c>
      <c r="N15" s="3">
        <v>0</v>
      </c>
      <c r="O15" s="3">
        <v>0</v>
      </c>
      <c r="P15" s="3">
        <v>0</v>
      </c>
      <c r="Q15" s="3">
        <v>0</v>
      </c>
      <c r="R15" s="3">
        <v>0</v>
      </c>
      <c r="S15" s="3">
        <v>0</v>
      </c>
      <c r="T15" s="6">
        <f>SUM(B15:S15)</f>
        <v>4</v>
      </c>
    </row>
    <row r="16" spans="1:20" ht="12.75">
      <c r="A16" t="s">
        <v>556</v>
      </c>
      <c r="B16" s="3">
        <v>0</v>
      </c>
      <c r="C16" s="3">
        <v>1</v>
      </c>
      <c r="D16" s="3">
        <v>0</v>
      </c>
      <c r="E16" s="3">
        <v>1</v>
      </c>
      <c r="F16" s="3">
        <v>0</v>
      </c>
      <c r="G16" s="3">
        <v>0</v>
      </c>
      <c r="H16" s="3">
        <v>0</v>
      </c>
      <c r="I16" s="3">
        <v>0</v>
      </c>
      <c r="J16" s="3">
        <v>0</v>
      </c>
      <c r="K16" s="3">
        <v>0</v>
      </c>
      <c r="L16" s="3">
        <v>0</v>
      </c>
      <c r="M16" s="3">
        <v>0</v>
      </c>
      <c r="N16" s="3">
        <v>0</v>
      </c>
      <c r="O16" s="3">
        <v>0</v>
      </c>
      <c r="P16" s="3">
        <v>0</v>
      </c>
      <c r="Q16" s="3">
        <v>0</v>
      </c>
      <c r="R16" s="3">
        <v>0</v>
      </c>
      <c r="S16" s="3">
        <v>0</v>
      </c>
      <c r="T16" s="6">
        <f>SUM(B16:S16)</f>
        <v>4</v>
      </c>
    </row>
    <row r="17" spans="1:20" ht="12.75">
      <c r="A17" t="s">
        <v>560</v>
      </c>
      <c r="B17" s="3">
        <v>2</v>
      </c>
      <c r="C17" s="3">
        <v>0</v>
      </c>
      <c r="D17" s="3">
        <v>0</v>
      </c>
      <c r="E17" s="3">
        <v>0</v>
      </c>
      <c r="F17" s="3">
        <v>0</v>
      </c>
      <c r="G17" s="3">
        <v>0</v>
      </c>
      <c r="H17" s="3">
        <v>0</v>
      </c>
      <c r="I17" s="3">
        <v>0</v>
      </c>
      <c r="J17" s="3">
        <v>0</v>
      </c>
      <c r="K17" s="3">
        <v>0</v>
      </c>
      <c r="L17" s="3">
        <v>2</v>
      </c>
      <c r="M17" s="3">
        <v>0</v>
      </c>
      <c r="N17" s="3">
        <v>0</v>
      </c>
      <c r="O17" s="3">
        <v>0</v>
      </c>
      <c r="P17" s="3">
        <v>0</v>
      </c>
      <c r="Q17" s="3">
        <v>0</v>
      </c>
      <c r="R17" s="3">
        <v>0</v>
      </c>
      <c r="S17" s="3">
        <v>0</v>
      </c>
      <c r="T17" s="6">
        <f>SUM(B17:S17)</f>
        <v>4</v>
      </c>
    </row>
    <row r="18" spans="1:20" ht="12.75">
      <c r="A18" t="s">
        <v>561</v>
      </c>
      <c r="B18" s="3">
        <v>13</v>
      </c>
      <c r="C18" s="3">
        <v>22</v>
      </c>
      <c r="D18" s="3">
        <v>0</v>
      </c>
      <c r="E18" s="3">
        <v>0</v>
      </c>
      <c r="F18" s="3">
        <v>0</v>
      </c>
      <c r="G18" s="3">
        <v>0</v>
      </c>
      <c r="H18" s="3">
        <v>0</v>
      </c>
      <c r="I18" s="3">
        <v>0</v>
      </c>
      <c r="J18" s="3">
        <v>0</v>
      </c>
      <c r="K18" s="3">
        <v>0</v>
      </c>
      <c r="L18" s="3">
        <v>0</v>
      </c>
      <c r="M18" s="3">
        <v>1</v>
      </c>
      <c r="N18" s="3">
        <v>0</v>
      </c>
      <c r="O18" s="3">
        <v>0</v>
      </c>
      <c r="P18" s="3">
        <v>0</v>
      </c>
      <c r="Q18" s="3">
        <v>0</v>
      </c>
      <c r="R18" s="3">
        <v>0</v>
      </c>
      <c r="S18" s="3">
        <v>0</v>
      </c>
      <c r="T18" s="6">
        <f>SUM(B18:S18)</f>
        <v>4</v>
      </c>
    </row>
    <row r="19" spans="1:20" ht="12.75">
      <c r="A19" t="s">
        <v>565</v>
      </c>
      <c r="B19" s="3">
        <v>0</v>
      </c>
      <c r="C19" s="3">
        <v>0</v>
      </c>
      <c r="D19" s="3">
        <v>1</v>
      </c>
      <c r="E19" s="3">
        <v>0</v>
      </c>
      <c r="F19" s="3">
        <v>0</v>
      </c>
      <c r="G19" s="3">
        <v>0</v>
      </c>
      <c r="H19" s="3">
        <v>0</v>
      </c>
      <c r="I19" s="3">
        <v>0</v>
      </c>
      <c r="J19" s="3">
        <v>0</v>
      </c>
      <c r="K19" s="3">
        <v>0</v>
      </c>
      <c r="L19" s="3">
        <v>0</v>
      </c>
      <c r="M19" s="3">
        <v>0</v>
      </c>
      <c r="N19" s="3">
        <v>0</v>
      </c>
      <c r="O19" s="3">
        <v>0</v>
      </c>
      <c r="P19" s="3">
        <v>0</v>
      </c>
      <c r="Q19" s="3">
        <v>0</v>
      </c>
      <c r="R19" s="3">
        <v>0</v>
      </c>
      <c r="S19" s="3">
        <v>0</v>
      </c>
      <c r="T19" s="6">
        <f>SUM(B19:S19)</f>
        <v>4</v>
      </c>
    </row>
    <row r="20" spans="1:20" ht="12.75">
      <c r="A20" t="s">
        <v>567</v>
      </c>
      <c r="B20" s="3">
        <v>1</v>
      </c>
      <c r="C20" s="3">
        <v>1</v>
      </c>
      <c r="D20" s="3">
        <v>0</v>
      </c>
      <c r="E20" s="3">
        <v>0</v>
      </c>
      <c r="F20" s="3">
        <v>0</v>
      </c>
      <c r="G20" s="3">
        <v>0</v>
      </c>
      <c r="H20" s="3">
        <v>0</v>
      </c>
      <c r="I20" s="3">
        <v>0</v>
      </c>
      <c r="J20" s="3">
        <v>0</v>
      </c>
      <c r="K20" s="3">
        <v>0</v>
      </c>
      <c r="L20" s="3">
        <v>0</v>
      </c>
      <c r="M20" s="3">
        <v>0</v>
      </c>
      <c r="N20" s="3">
        <v>0</v>
      </c>
      <c r="O20" s="3">
        <v>0</v>
      </c>
      <c r="P20" s="3">
        <v>0</v>
      </c>
      <c r="Q20" s="3">
        <v>0</v>
      </c>
      <c r="R20" s="3">
        <v>0</v>
      </c>
      <c r="S20" s="3">
        <v>0</v>
      </c>
      <c r="T20" s="6">
        <f>SUM(B20:S20)</f>
        <v>4</v>
      </c>
    </row>
    <row r="21" spans="1:20" ht="12.75">
      <c r="A21" s="2" t="s">
        <v>520</v>
      </c>
      <c r="B21" s="6">
        <f>SUM(B7:B20)</f>
        <v>4</v>
      </c>
      <c r="C21" s="6">
        <f>SUM(C7:C20)</f>
        <v>4</v>
      </c>
      <c r="D21" s="6">
        <f>SUM(D7:D20)</f>
        <v>4</v>
      </c>
      <c r="E21" s="6">
        <f>SUM(E7:E20)</f>
        <v>4</v>
      </c>
      <c r="F21" s="6">
        <f>SUM(F7:F20)</f>
        <v>4</v>
      </c>
      <c r="G21" s="6">
        <f>SUM(G7:G20)</f>
        <v>4</v>
      </c>
      <c r="H21" s="6">
        <f>SUM(H7:H20)</f>
        <v>4</v>
      </c>
      <c r="I21" s="6">
        <f>SUM(I7:I20)</f>
        <v>4</v>
      </c>
      <c r="J21" s="6">
        <f>SUM(J7:J20)</f>
        <v>4</v>
      </c>
      <c r="K21" s="6">
        <f>SUM(K7:K20)</f>
        <v>4</v>
      </c>
      <c r="L21" s="6">
        <f>SUM(L7:L20)</f>
        <v>4</v>
      </c>
      <c r="M21" s="6">
        <f>SUM(M7:M20)</f>
        <v>4</v>
      </c>
      <c r="N21" s="6">
        <f>SUM(N7:N20)</f>
        <v>4</v>
      </c>
      <c r="O21" s="6">
        <f>SUM(O7:O20)</f>
        <v>4</v>
      </c>
      <c r="P21" s="6">
        <f>SUM(P7:P20)</f>
        <v>4</v>
      </c>
      <c r="Q21" s="6">
        <f>SUM(Q7:Q20)</f>
        <v>4</v>
      </c>
      <c r="R21" s="6">
        <f>SUM(R7:R20)</f>
        <v>4</v>
      </c>
      <c r="S21" s="6">
        <f>SUM(S7:S20)</f>
        <v>4</v>
      </c>
      <c r="T21" s="6">
        <f>SUM(T7:T20)</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V55"/>
  <sheetViews>
    <sheetView workbookViewId="0" topLeftCell="A1">
      <selection activeCell="A1" sqref="A1"/>
    </sheetView>
  </sheetViews>
  <sheetFormatPr defaultColWidth="9.140625" defaultRowHeight="12.75"/>
  <sheetData>
    <row r="1" ht="12.75">
      <c r="A1" s="1" t="s">
        <v>741</v>
      </c>
    </row>
    <row r="5" spans="1:22" ht="12.75">
      <c r="A5" s="2" t="s">
        <v>742</v>
      </c>
      <c r="B5" s="2" t="s">
        <v>743</v>
      </c>
      <c r="D5" s="2" t="s">
        <v>744</v>
      </c>
      <c r="F5" s="2" t="s">
        <v>745</v>
      </c>
      <c r="H5" s="2" t="s">
        <v>746</v>
      </c>
      <c r="J5" s="2" t="s">
        <v>747</v>
      </c>
      <c r="L5" s="2" t="s">
        <v>748</v>
      </c>
      <c r="N5" s="2" t="s">
        <v>749</v>
      </c>
      <c r="P5" s="2" t="s">
        <v>750</v>
      </c>
      <c r="R5" s="2" t="s">
        <v>751</v>
      </c>
      <c r="T5" s="2" t="s">
        <v>752</v>
      </c>
      <c r="V5" s="2" t="s">
        <v>520</v>
      </c>
    </row>
    <row r="6" spans="1:21" ht="12.75">
      <c r="A6" s="2" t="s">
        <v>515</v>
      </c>
      <c r="B6" t="s">
        <v>521</v>
      </c>
      <c r="C6" t="s">
        <v>522</v>
      </c>
      <c r="D6" t="s">
        <v>521</v>
      </c>
      <c r="E6" t="s">
        <v>522</v>
      </c>
      <c r="F6" t="s">
        <v>521</v>
      </c>
      <c r="G6" t="s">
        <v>522</v>
      </c>
      <c r="H6" t="s">
        <v>521</v>
      </c>
      <c r="I6" t="s">
        <v>522</v>
      </c>
      <c r="J6" t="s">
        <v>521</v>
      </c>
      <c r="K6" t="s">
        <v>522</v>
      </c>
      <c r="L6" t="s">
        <v>521</v>
      </c>
      <c r="M6" t="s">
        <v>522</v>
      </c>
      <c r="N6" t="s">
        <v>521</v>
      </c>
      <c r="O6" t="s">
        <v>522</v>
      </c>
      <c r="P6" t="s">
        <v>521</v>
      </c>
      <c r="Q6" t="s">
        <v>522</v>
      </c>
      <c r="R6" t="s">
        <v>521</v>
      </c>
      <c r="S6" t="s">
        <v>522</v>
      </c>
      <c r="T6" t="s">
        <v>521</v>
      </c>
      <c r="U6" t="s">
        <v>522</v>
      </c>
    </row>
    <row r="7" spans="1:22" ht="12.75">
      <c r="A7" t="s">
        <v>523</v>
      </c>
      <c r="B7" s="4">
        <v>0</v>
      </c>
      <c r="C7" s="4">
        <v>0</v>
      </c>
      <c r="D7" s="4">
        <v>0</v>
      </c>
      <c r="E7" s="4">
        <v>0</v>
      </c>
      <c r="F7" s="4">
        <v>1</v>
      </c>
      <c r="G7" s="4">
        <v>0</v>
      </c>
      <c r="H7" s="4">
        <v>0</v>
      </c>
      <c r="I7" s="4">
        <v>0</v>
      </c>
      <c r="J7" s="4">
        <v>0</v>
      </c>
      <c r="K7" s="4">
        <v>0</v>
      </c>
      <c r="L7" s="4">
        <v>0</v>
      </c>
      <c r="M7" s="4">
        <v>0</v>
      </c>
      <c r="N7" s="4">
        <v>0</v>
      </c>
      <c r="O7" s="4">
        <v>0</v>
      </c>
      <c r="P7" s="4">
        <v>0</v>
      </c>
      <c r="Q7" s="4">
        <v>0</v>
      </c>
      <c r="R7" s="4">
        <v>0</v>
      </c>
      <c r="S7" s="4">
        <v>0</v>
      </c>
      <c r="T7" s="4">
        <v>0</v>
      </c>
      <c r="U7" s="4">
        <v>0</v>
      </c>
      <c r="V7" s="5">
        <f>SUM(B7:U7)</f>
        <v>4</v>
      </c>
    </row>
    <row r="8" spans="1:22" ht="12.75">
      <c r="A8" t="s">
        <v>524</v>
      </c>
      <c r="B8" s="4">
        <v>1</v>
      </c>
      <c r="C8" s="4">
        <v>0</v>
      </c>
      <c r="D8" s="4">
        <v>0</v>
      </c>
      <c r="E8" s="4">
        <v>0</v>
      </c>
      <c r="F8" s="4">
        <v>0</v>
      </c>
      <c r="G8" s="4">
        <v>0</v>
      </c>
      <c r="H8" s="4">
        <v>0</v>
      </c>
      <c r="I8" s="4">
        <v>0</v>
      </c>
      <c r="J8" s="4">
        <v>0</v>
      </c>
      <c r="K8" s="4">
        <v>0</v>
      </c>
      <c r="L8" s="4">
        <v>0</v>
      </c>
      <c r="M8" s="4">
        <v>0</v>
      </c>
      <c r="N8" s="4">
        <v>0</v>
      </c>
      <c r="O8" s="4">
        <v>0</v>
      </c>
      <c r="P8" s="4">
        <v>0</v>
      </c>
      <c r="Q8" s="4">
        <v>0</v>
      </c>
      <c r="R8" s="4">
        <v>0</v>
      </c>
      <c r="S8" s="4">
        <v>0</v>
      </c>
      <c r="T8" s="4">
        <v>0</v>
      </c>
      <c r="U8" s="4">
        <v>0</v>
      </c>
      <c r="V8" s="5">
        <f>SUM(B8:U8)</f>
        <v>4</v>
      </c>
    </row>
    <row r="9" spans="1:22" ht="12.75">
      <c r="A9" t="s">
        <v>525</v>
      </c>
      <c r="B9" s="4">
        <v>3</v>
      </c>
      <c r="C9" s="4">
        <v>0</v>
      </c>
      <c r="D9" s="4">
        <v>2</v>
      </c>
      <c r="E9" s="4">
        <v>0</v>
      </c>
      <c r="F9" s="4">
        <v>0</v>
      </c>
      <c r="G9" s="4">
        <v>0</v>
      </c>
      <c r="H9" s="4">
        <v>0</v>
      </c>
      <c r="I9" s="4">
        <v>0</v>
      </c>
      <c r="J9" s="4">
        <v>4</v>
      </c>
      <c r="K9" s="4">
        <v>0</v>
      </c>
      <c r="L9" s="4">
        <v>4</v>
      </c>
      <c r="M9" s="4">
        <v>1</v>
      </c>
      <c r="N9" s="4">
        <v>6</v>
      </c>
      <c r="O9" s="4">
        <v>0</v>
      </c>
      <c r="P9" s="4">
        <v>2</v>
      </c>
      <c r="Q9" s="4">
        <v>0</v>
      </c>
      <c r="R9" s="4">
        <v>0</v>
      </c>
      <c r="S9" s="4">
        <v>0</v>
      </c>
      <c r="T9" s="4">
        <v>0</v>
      </c>
      <c r="U9" s="4">
        <v>0</v>
      </c>
      <c r="V9" s="5">
        <f>SUM(B9:U9)</f>
        <v>4</v>
      </c>
    </row>
    <row r="10" spans="1:22" ht="12.75">
      <c r="A10" t="s">
        <v>526</v>
      </c>
      <c r="B10" s="4">
        <v>0</v>
      </c>
      <c r="C10" s="4">
        <v>0</v>
      </c>
      <c r="D10" s="4">
        <v>0</v>
      </c>
      <c r="E10" s="4">
        <v>2</v>
      </c>
      <c r="F10" s="4">
        <v>1</v>
      </c>
      <c r="G10" s="4">
        <v>3</v>
      </c>
      <c r="H10" s="4">
        <v>5</v>
      </c>
      <c r="I10" s="4">
        <v>0</v>
      </c>
      <c r="J10" s="4">
        <v>1</v>
      </c>
      <c r="K10" s="4">
        <v>3</v>
      </c>
      <c r="L10" s="4">
        <v>4</v>
      </c>
      <c r="M10" s="4">
        <v>2</v>
      </c>
      <c r="N10" s="4">
        <v>3</v>
      </c>
      <c r="O10" s="4">
        <v>1</v>
      </c>
      <c r="P10" s="4">
        <v>0</v>
      </c>
      <c r="Q10" s="4">
        <v>0</v>
      </c>
      <c r="R10" s="4">
        <v>0</v>
      </c>
      <c r="S10" s="4">
        <v>1</v>
      </c>
      <c r="T10" s="4">
        <v>0</v>
      </c>
      <c r="U10" s="4">
        <v>0</v>
      </c>
      <c r="V10" s="5">
        <f>SUM(B10:U10)</f>
        <v>4</v>
      </c>
    </row>
    <row r="11" spans="1:22" ht="12.75">
      <c r="A11" t="s">
        <v>527</v>
      </c>
      <c r="B11" s="4">
        <v>0</v>
      </c>
      <c r="C11" s="4">
        <v>0</v>
      </c>
      <c r="D11" s="4">
        <v>1</v>
      </c>
      <c r="E11" s="4">
        <v>0</v>
      </c>
      <c r="F11" s="4">
        <v>0</v>
      </c>
      <c r="G11" s="4">
        <v>0</v>
      </c>
      <c r="H11" s="4">
        <v>1</v>
      </c>
      <c r="I11" s="4">
        <v>0</v>
      </c>
      <c r="J11" s="4">
        <v>0</v>
      </c>
      <c r="K11" s="4">
        <v>0</v>
      </c>
      <c r="L11" s="4">
        <v>0</v>
      </c>
      <c r="M11" s="4">
        <v>0</v>
      </c>
      <c r="N11" s="4">
        <v>0</v>
      </c>
      <c r="O11" s="4">
        <v>0</v>
      </c>
      <c r="P11" s="4">
        <v>0</v>
      </c>
      <c r="Q11" s="4">
        <v>0</v>
      </c>
      <c r="R11" s="4">
        <v>0</v>
      </c>
      <c r="S11" s="4">
        <v>0</v>
      </c>
      <c r="T11" s="4">
        <v>0</v>
      </c>
      <c r="U11" s="4">
        <v>0</v>
      </c>
      <c r="V11" s="5">
        <f>SUM(B11:U11)</f>
        <v>4</v>
      </c>
    </row>
    <row r="12" spans="1:22" ht="12.75">
      <c r="A12" t="s">
        <v>528</v>
      </c>
      <c r="B12" s="4">
        <v>31</v>
      </c>
      <c r="C12" s="4">
        <v>103</v>
      </c>
      <c r="D12" s="4">
        <v>9</v>
      </c>
      <c r="E12" s="4">
        <v>31</v>
      </c>
      <c r="F12" s="4">
        <v>12</v>
      </c>
      <c r="G12" s="4">
        <v>17</v>
      </c>
      <c r="H12" s="4">
        <v>4</v>
      </c>
      <c r="I12" s="4">
        <v>18</v>
      </c>
      <c r="J12" s="4">
        <v>4</v>
      </c>
      <c r="K12" s="4">
        <v>4</v>
      </c>
      <c r="L12" s="4">
        <v>17</v>
      </c>
      <c r="M12" s="4">
        <v>9</v>
      </c>
      <c r="N12" s="4">
        <v>7</v>
      </c>
      <c r="O12" s="4">
        <v>5</v>
      </c>
      <c r="P12" s="4">
        <v>1</v>
      </c>
      <c r="Q12" s="4">
        <v>0</v>
      </c>
      <c r="R12" s="4">
        <v>0</v>
      </c>
      <c r="S12" s="4">
        <v>0</v>
      </c>
      <c r="T12" s="4">
        <v>0</v>
      </c>
      <c r="U12" s="4">
        <v>0</v>
      </c>
      <c r="V12" s="5">
        <f>SUM(B12:U12)</f>
        <v>4</v>
      </c>
    </row>
    <row r="13" spans="1:22" ht="12.75">
      <c r="A13" t="s">
        <v>529</v>
      </c>
      <c r="B13" s="4">
        <v>6</v>
      </c>
      <c r="C13" s="4">
        <v>3</v>
      </c>
      <c r="D13" s="4">
        <v>2</v>
      </c>
      <c r="E13" s="4">
        <v>1</v>
      </c>
      <c r="F13" s="4">
        <v>1</v>
      </c>
      <c r="G13" s="4">
        <v>0</v>
      </c>
      <c r="H13" s="4">
        <v>0</v>
      </c>
      <c r="I13" s="4">
        <v>0</v>
      </c>
      <c r="J13" s="4">
        <v>0</v>
      </c>
      <c r="K13" s="4">
        <v>0</v>
      </c>
      <c r="L13" s="4">
        <v>0</v>
      </c>
      <c r="M13" s="4">
        <v>0</v>
      </c>
      <c r="N13" s="4">
        <v>1</v>
      </c>
      <c r="O13" s="4">
        <v>0</v>
      </c>
      <c r="P13" s="4">
        <v>0</v>
      </c>
      <c r="Q13" s="4">
        <v>0</v>
      </c>
      <c r="R13" s="4">
        <v>0</v>
      </c>
      <c r="S13" s="4">
        <v>0</v>
      </c>
      <c r="T13" s="4">
        <v>0</v>
      </c>
      <c r="U13" s="4">
        <v>0</v>
      </c>
      <c r="V13" s="5">
        <f>SUM(B13:U13)</f>
        <v>4</v>
      </c>
    </row>
    <row r="14" spans="1:22" ht="12.75">
      <c r="A14" t="s">
        <v>530</v>
      </c>
      <c r="B14" s="4">
        <v>0</v>
      </c>
      <c r="C14" s="4">
        <v>3</v>
      </c>
      <c r="D14" s="4">
        <v>1</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5">
        <f>SUM(B14:U14)</f>
        <v>4</v>
      </c>
    </row>
    <row r="15" spans="1:22" ht="12.75">
      <c r="A15" t="s">
        <v>531</v>
      </c>
      <c r="B15" s="4">
        <v>0</v>
      </c>
      <c r="C15" s="4">
        <v>0</v>
      </c>
      <c r="D15" s="4">
        <v>0</v>
      </c>
      <c r="E15" s="4">
        <v>1</v>
      </c>
      <c r="F15" s="4">
        <v>0</v>
      </c>
      <c r="G15" s="4">
        <v>0</v>
      </c>
      <c r="H15" s="4">
        <v>0</v>
      </c>
      <c r="I15" s="4">
        <v>0</v>
      </c>
      <c r="J15" s="4">
        <v>0</v>
      </c>
      <c r="K15" s="4">
        <v>0</v>
      </c>
      <c r="L15" s="4">
        <v>0</v>
      </c>
      <c r="M15" s="4">
        <v>0</v>
      </c>
      <c r="N15" s="4">
        <v>0</v>
      </c>
      <c r="O15" s="4">
        <v>0</v>
      </c>
      <c r="P15" s="4">
        <v>0</v>
      </c>
      <c r="Q15" s="4">
        <v>0</v>
      </c>
      <c r="R15" s="4">
        <v>0</v>
      </c>
      <c r="S15" s="4">
        <v>0</v>
      </c>
      <c r="T15" s="4">
        <v>0</v>
      </c>
      <c r="U15" s="4">
        <v>0</v>
      </c>
      <c r="V15" s="5">
        <f>SUM(B15:U15)</f>
        <v>4</v>
      </c>
    </row>
    <row r="16" spans="1:22" ht="12.75">
      <c r="A16" t="s">
        <v>532</v>
      </c>
      <c r="B16" s="4">
        <v>1</v>
      </c>
      <c r="C16" s="4">
        <v>3</v>
      </c>
      <c r="D16" s="4">
        <v>0</v>
      </c>
      <c r="E16" s="4">
        <v>1</v>
      </c>
      <c r="F16" s="4">
        <v>0</v>
      </c>
      <c r="G16" s="4">
        <v>0</v>
      </c>
      <c r="H16" s="4">
        <v>0</v>
      </c>
      <c r="I16" s="4">
        <v>1</v>
      </c>
      <c r="J16" s="4">
        <v>0</v>
      </c>
      <c r="K16" s="4">
        <v>1</v>
      </c>
      <c r="L16" s="4">
        <v>0</v>
      </c>
      <c r="M16" s="4">
        <v>0</v>
      </c>
      <c r="N16" s="4">
        <v>0</v>
      </c>
      <c r="O16" s="4">
        <v>0</v>
      </c>
      <c r="P16" s="4">
        <v>0</v>
      </c>
      <c r="Q16" s="4">
        <v>0</v>
      </c>
      <c r="R16" s="4">
        <v>0</v>
      </c>
      <c r="S16" s="4">
        <v>0</v>
      </c>
      <c r="T16" s="4">
        <v>0</v>
      </c>
      <c r="U16" s="4">
        <v>0</v>
      </c>
      <c r="V16" s="5">
        <f>SUM(B16:U16)</f>
        <v>4</v>
      </c>
    </row>
    <row r="17" spans="1:22" ht="12.75">
      <c r="A17" t="s">
        <v>533</v>
      </c>
      <c r="B17" s="4">
        <v>0</v>
      </c>
      <c r="C17" s="4">
        <v>1</v>
      </c>
      <c r="D17" s="4">
        <v>0</v>
      </c>
      <c r="E17" s="4">
        <v>0</v>
      </c>
      <c r="F17" s="4">
        <v>0</v>
      </c>
      <c r="G17" s="4">
        <v>0</v>
      </c>
      <c r="H17" s="4">
        <v>0</v>
      </c>
      <c r="I17" s="4">
        <v>0</v>
      </c>
      <c r="J17" s="4">
        <v>0</v>
      </c>
      <c r="K17" s="4">
        <v>0</v>
      </c>
      <c r="L17" s="4">
        <v>0</v>
      </c>
      <c r="M17" s="4">
        <v>1</v>
      </c>
      <c r="N17" s="4">
        <v>0</v>
      </c>
      <c r="O17" s="4">
        <v>0</v>
      </c>
      <c r="P17" s="4">
        <v>0</v>
      </c>
      <c r="Q17" s="4">
        <v>0</v>
      </c>
      <c r="R17" s="4">
        <v>0</v>
      </c>
      <c r="S17" s="4">
        <v>0</v>
      </c>
      <c r="T17" s="4">
        <v>0</v>
      </c>
      <c r="U17" s="4">
        <v>0</v>
      </c>
      <c r="V17" s="5">
        <f>SUM(B17:U17)</f>
        <v>4</v>
      </c>
    </row>
    <row r="18" spans="1:22" ht="12.75">
      <c r="A18" t="s">
        <v>534</v>
      </c>
      <c r="B18" s="4">
        <v>1</v>
      </c>
      <c r="C18" s="4">
        <v>6</v>
      </c>
      <c r="D18" s="4">
        <v>0</v>
      </c>
      <c r="E18" s="4">
        <v>2</v>
      </c>
      <c r="F18" s="4">
        <v>0</v>
      </c>
      <c r="G18" s="4">
        <v>0</v>
      </c>
      <c r="H18" s="4">
        <v>1</v>
      </c>
      <c r="I18" s="4">
        <v>0</v>
      </c>
      <c r="J18" s="4">
        <v>0</v>
      </c>
      <c r="K18" s="4">
        <v>0</v>
      </c>
      <c r="L18" s="4">
        <v>1</v>
      </c>
      <c r="M18" s="4">
        <v>2</v>
      </c>
      <c r="N18" s="4">
        <v>0</v>
      </c>
      <c r="O18" s="4">
        <v>0</v>
      </c>
      <c r="P18" s="4">
        <v>0</v>
      </c>
      <c r="Q18" s="4">
        <v>0</v>
      </c>
      <c r="R18" s="4">
        <v>1</v>
      </c>
      <c r="S18" s="4">
        <v>0</v>
      </c>
      <c r="T18" s="4">
        <v>0</v>
      </c>
      <c r="U18" s="4">
        <v>0</v>
      </c>
      <c r="V18" s="5">
        <f>SUM(B18:U18)</f>
        <v>4</v>
      </c>
    </row>
    <row r="19" spans="1:22" ht="12.75">
      <c r="A19" t="s">
        <v>535</v>
      </c>
      <c r="B19" s="4">
        <v>0</v>
      </c>
      <c r="C19" s="4">
        <v>1</v>
      </c>
      <c r="D19" s="4">
        <v>0</v>
      </c>
      <c r="E19" s="4">
        <v>0</v>
      </c>
      <c r="F19" s="4">
        <v>0</v>
      </c>
      <c r="G19" s="4">
        <v>0</v>
      </c>
      <c r="H19" s="4">
        <v>0</v>
      </c>
      <c r="I19" s="4">
        <v>0</v>
      </c>
      <c r="J19" s="4">
        <v>0</v>
      </c>
      <c r="K19" s="4">
        <v>0</v>
      </c>
      <c r="L19" s="4">
        <v>0</v>
      </c>
      <c r="M19" s="4">
        <v>0</v>
      </c>
      <c r="N19" s="4">
        <v>0</v>
      </c>
      <c r="O19" s="4">
        <v>0</v>
      </c>
      <c r="P19" s="4">
        <v>0</v>
      </c>
      <c r="Q19" s="4">
        <v>0</v>
      </c>
      <c r="R19" s="4">
        <v>0</v>
      </c>
      <c r="S19" s="4">
        <v>0</v>
      </c>
      <c r="T19" s="4">
        <v>0</v>
      </c>
      <c r="U19" s="4">
        <v>0</v>
      </c>
      <c r="V19" s="5">
        <f>SUM(B19:U19)</f>
        <v>4</v>
      </c>
    </row>
    <row r="20" spans="1:22" ht="12.75">
      <c r="A20" t="s">
        <v>536</v>
      </c>
      <c r="B20" s="4">
        <v>1</v>
      </c>
      <c r="C20" s="4">
        <v>7</v>
      </c>
      <c r="D20" s="4">
        <v>0</v>
      </c>
      <c r="E20" s="4">
        <v>0</v>
      </c>
      <c r="F20" s="4">
        <v>0</v>
      </c>
      <c r="G20" s="4">
        <v>0</v>
      </c>
      <c r="H20" s="4">
        <v>0</v>
      </c>
      <c r="I20" s="4">
        <v>0</v>
      </c>
      <c r="J20" s="4">
        <v>0</v>
      </c>
      <c r="K20" s="4">
        <v>0</v>
      </c>
      <c r="L20" s="4">
        <v>0</v>
      </c>
      <c r="M20" s="4">
        <v>0</v>
      </c>
      <c r="N20" s="4">
        <v>0</v>
      </c>
      <c r="O20" s="4">
        <v>1</v>
      </c>
      <c r="P20" s="4">
        <v>0</v>
      </c>
      <c r="Q20" s="4">
        <v>0</v>
      </c>
      <c r="R20" s="4">
        <v>0</v>
      </c>
      <c r="S20" s="4">
        <v>0</v>
      </c>
      <c r="T20" s="4">
        <v>0</v>
      </c>
      <c r="U20" s="4">
        <v>0</v>
      </c>
      <c r="V20" s="5">
        <f>SUM(B20:U20)</f>
        <v>4</v>
      </c>
    </row>
    <row r="21" spans="1:22" ht="12.75">
      <c r="A21" t="s">
        <v>537</v>
      </c>
      <c r="B21" s="4">
        <v>0</v>
      </c>
      <c r="C21" s="4">
        <v>3</v>
      </c>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5">
        <f>SUM(B21:U21)</f>
        <v>4</v>
      </c>
    </row>
    <row r="22" spans="1:22" ht="12.75">
      <c r="A22" t="s">
        <v>538</v>
      </c>
      <c r="B22" s="4">
        <v>0</v>
      </c>
      <c r="C22" s="4">
        <v>1</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5">
        <f>SUM(B22:U22)</f>
        <v>4</v>
      </c>
    </row>
    <row r="23" spans="1:22" ht="12.75">
      <c r="A23" t="s">
        <v>539</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1</v>
      </c>
      <c r="U23" s="4">
        <v>0</v>
      </c>
      <c r="V23" s="5">
        <f>SUM(B23:U23)</f>
        <v>4</v>
      </c>
    </row>
    <row r="24" spans="1:22" ht="12.75">
      <c r="A24" t="s">
        <v>540</v>
      </c>
      <c r="B24" s="4">
        <v>0</v>
      </c>
      <c r="C24" s="4">
        <v>0</v>
      </c>
      <c r="D24" s="4">
        <v>0</v>
      </c>
      <c r="E24" s="4">
        <v>1</v>
      </c>
      <c r="F24" s="4">
        <v>0</v>
      </c>
      <c r="G24" s="4">
        <v>0</v>
      </c>
      <c r="H24" s="4">
        <v>0</v>
      </c>
      <c r="I24" s="4">
        <v>0</v>
      </c>
      <c r="J24" s="4">
        <v>0</v>
      </c>
      <c r="K24" s="4">
        <v>0</v>
      </c>
      <c r="L24" s="4">
        <v>0</v>
      </c>
      <c r="M24" s="4">
        <v>0</v>
      </c>
      <c r="N24" s="4">
        <v>0</v>
      </c>
      <c r="O24" s="4">
        <v>3</v>
      </c>
      <c r="P24" s="4">
        <v>0</v>
      </c>
      <c r="Q24" s="4">
        <v>3</v>
      </c>
      <c r="R24" s="4">
        <v>0</v>
      </c>
      <c r="S24" s="4">
        <v>0</v>
      </c>
      <c r="T24" s="4">
        <v>0</v>
      </c>
      <c r="U24" s="4">
        <v>0</v>
      </c>
      <c r="V24" s="5">
        <f>SUM(B24:U24)</f>
        <v>4</v>
      </c>
    </row>
    <row r="25" spans="1:22" ht="12.75">
      <c r="A25" t="s">
        <v>541</v>
      </c>
      <c r="B25" s="4">
        <v>8</v>
      </c>
      <c r="C25" s="4">
        <v>224</v>
      </c>
      <c r="D25" s="4">
        <v>6</v>
      </c>
      <c r="E25" s="4">
        <v>48</v>
      </c>
      <c r="F25" s="4">
        <v>7</v>
      </c>
      <c r="G25" s="4">
        <v>58</v>
      </c>
      <c r="H25" s="4">
        <v>7</v>
      </c>
      <c r="I25" s="4">
        <v>57</v>
      </c>
      <c r="J25" s="4">
        <v>7</v>
      </c>
      <c r="K25" s="4">
        <v>22</v>
      </c>
      <c r="L25" s="4">
        <v>6</v>
      </c>
      <c r="M25" s="4">
        <v>18</v>
      </c>
      <c r="N25" s="4">
        <v>16</v>
      </c>
      <c r="O25" s="4">
        <v>81</v>
      </c>
      <c r="P25" s="4">
        <v>0</v>
      </c>
      <c r="Q25" s="4">
        <v>12</v>
      </c>
      <c r="R25" s="4">
        <v>2</v>
      </c>
      <c r="S25" s="4">
        <v>3</v>
      </c>
      <c r="T25" s="4">
        <v>0</v>
      </c>
      <c r="U25" s="4">
        <v>0</v>
      </c>
      <c r="V25" s="5">
        <f>SUM(B25:U25)</f>
        <v>4</v>
      </c>
    </row>
    <row r="26" spans="1:22" ht="12.75">
      <c r="A26" t="s">
        <v>542</v>
      </c>
      <c r="B26" s="4">
        <v>0</v>
      </c>
      <c r="C26" s="4">
        <v>0</v>
      </c>
      <c r="D26" s="4">
        <v>0</v>
      </c>
      <c r="E26" s="4">
        <v>0</v>
      </c>
      <c r="F26" s="4">
        <v>0</v>
      </c>
      <c r="G26" s="4">
        <v>0</v>
      </c>
      <c r="H26" s="4">
        <v>0</v>
      </c>
      <c r="I26" s="4">
        <v>0</v>
      </c>
      <c r="J26" s="4">
        <v>0</v>
      </c>
      <c r="K26" s="4">
        <v>0</v>
      </c>
      <c r="L26" s="4">
        <v>0</v>
      </c>
      <c r="M26" s="4">
        <v>0</v>
      </c>
      <c r="N26" s="4">
        <v>0</v>
      </c>
      <c r="O26" s="4">
        <v>1</v>
      </c>
      <c r="P26" s="4">
        <v>0</v>
      </c>
      <c r="Q26" s="4">
        <v>0</v>
      </c>
      <c r="R26" s="4">
        <v>0</v>
      </c>
      <c r="S26" s="4">
        <v>2</v>
      </c>
      <c r="T26" s="4">
        <v>0</v>
      </c>
      <c r="U26" s="4">
        <v>0</v>
      </c>
      <c r="V26" s="5">
        <f>SUM(B26:U26)</f>
        <v>4</v>
      </c>
    </row>
    <row r="27" spans="1:22" ht="12.75">
      <c r="A27" t="s">
        <v>543</v>
      </c>
      <c r="B27" s="4">
        <v>0</v>
      </c>
      <c r="C27" s="4">
        <v>0</v>
      </c>
      <c r="D27" s="4">
        <v>1</v>
      </c>
      <c r="E27" s="4">
        <v>0</v>
      </c>
      <c r="F27" s="4">
        <v>0</v>
      </c>
      <c r="G27" s="4">
        <v>0</v>
      </c>
      <c r="H27" s="4">
        <v>0</v>
      </c>
      <c r="I27" s="4">
        <v>0</v>
      </c>
      <c r="J27" s="4">
        <v>0</v>
      </c>
      <c r="K27" s="4">
        <v>0</v>
      </c>
      <c r="L27" s="4">
        <v>0</v>
      </c>
      <c r="M27" s="4">
        <v>0</v>
      </c>
      <c r="N27" s="4">
        <v>0</v>
      </c>
      <c r="O27" s="4">
        <v>0</v>
      </c>
      <c r="P27" s="4">
        <v>2</v>
      </c>
      <c r="Q27" s="4">
        <v>0</v>
      </c>
      <c r="R27" s="4">
        <v>0</v>
      </c>
      <c r="S27" s="4">
        <v>0</v>
      </c>
      <c r="T27" s="4">
        <v>0</v>
      </c>
      <c r="U27" s="4">
        <v>0</v>
      </c>
      <c r="V27" s="5">
        <f>SUM(B27:U27)</f>
        <v>4</v>
      </c>
    </row>
    <row r="28" spans="1:22" ht="12.75">
      <c r="A28" t="s">
        <v>544</v>
      </c>
      <c r="B28" s="4">
        <v>10</v>
      </c>
      <c r="C28" s="4">
        <v>22</v>
      </c>
      <c r="D28" s="4">
        <v>7</v>
      </c>
      <c r="E28" s="4">
        <v>3</v>
      </c>
      <c r="F28" s="4">
        <v>4</v>
      </c>
      <c r="G28" s="4">
        <v>3</v>
      </c>
      <c r="H28" s="4">
        <v>1</v>
      </c>
      <c r="I28" s="4">
        <v>2</v>
      </c>
      <c r="J28" s="4">
        <v>1</v>
      </c>
      <c r="K28" s="4">
        <v>0</v>
      </c>
      <c r="L28" s="4">
        <v>5</v>
      </c>
      <c r="M28" s="4">
        <v>3</v>
      </c>
      <c r="N28" s="4">
        <v>4</v>
      </c>
      <c r="O28" s="4">
        <v>2</v>
      </c>
      <c r="P28" s="4">
        <v>4</v>
      </c>
      <c r="Q28" s="4">
        <v>1</v>
      </c>
      <c r="R28" s="4">
        <v>0</v>
      </c>
      <c r="S28" s="4">
        <v>0</v>
      </c>
      <c r="T28" s="4">
        <v>1</v>
      </c>
      <c r="U28" s="4">
        <v>0</v>
      </c>
      <c r="V28" s="5">
        <f>SUM(B28:U28)</f>
        <v>4</v>
      </c>
    </row>
    <row r="29" spans="1:22" ht="12.75">
      <c r="A29" t="s">
        <v>545</v>
      </c>
      <c r="B29" s="4">
        <v>2</v>
      </c>
      <c r="C29" s="4">
        <v>0</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5">
        <f>SUM(B29:U29)</f>
        <v>4</v>
      </c>
    </row>
    <row r="30" spans="1:22" ht="12.75">
      <c r="A30" t="s">
        <v>546</v>
      </c>
      <c r="B30" s="4">
        <v>7</v>
      </c>
      <c r="C30" s="4">
        <v>11</v>
      </c>
      <c r="D30" s="4">
        <v>0</v>
      </c>
      <c r="E30" s="4">
        <v>0</v>
      </c>
      <c r="F30" s="4">
        <v>0</v>
      </c>
      <c r="G30" s="4">
        <v>0</v>
      </c>
      <c r="H30" s="4">
        <v>0</v>
      </c>
      <c r="I30" s="4">
        <v>0</v>
      </c>
      <c r="J30" s="4">
        <v>0</v>
      </c>
      <c r="K30" s="4">
        <v>0</v>
      </c>
      <c r="L30" s="4">
        <v>1</v>
      </c>
      <c r="M30" s="4">
        <v>0</v>
      </c>
      <c r="N30" s="4">
        <v>0</v>
      </c>
      <c r="O30" s="4">
        <v>3</v>
      </c>
      <c r="P30" s="4">
        <v>1</v>
      </c>
      <c r="Q30" s="4">
        <v>0</v>
      </c>
      <c r="R30" s="4">
        <v>0</v>
      </c>
      <c r="S30" s="4">
        <v>0</v>
      </c>
      <c r="T30" s="4">
        <v>0</v>
      </c>
      <c r="U30" s="4">
        <v>0</v>
      </c>
      <c r="V30" s="5">
        <f>SUM(B30:U30)</f>
        <v>4</v>
      </c>
    </row>
    <row r="31" spans="1:22" ht="12.75">
      <c r="A31" t="s">
        <v>547</v>
      </c>
      <c r="B31" s="4">
        <v>0</v>
      </c>
      <c r="C31" s="4">
        <v>1</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5">
        <f>SUM(B31:U31)</f>
        <v>4</v>
      </c>
    </row>
    <row r="32" spans="1:22" ht="12.75">
      <c r="A32" t="s">
        <v>548</v>
      </c>
      <c r="B32" s="4">
        <v>0</v>
      </c>
      <c r="C32" s="4">
        <v>0</v>
      </c>
      <c r="D32" s="4">
        <v>0</v>
      </c>
      <c r="E32" s="4">
        <v>0</v>
      </c>
      <c r="F32" s="4">
        <v>0</v>
      </c>
      <c r="G32" s="4">
        <v>0</v>
      </c>
      <c r="H32" s="4">
        <v>1</v>
      </c>
      <c r="I32" s="4">
        <v>0</v>
      </c>
      <c r="J32" s="4">
        <v>0</v>
      </c>
      <c r="K32" s="4">
        <v>0</v>
      </c>
      <c r="L32" s="4">
        <v>0</v>
      </c>
      <c r="M32" s="4">
        <v>0</v>
      </c>
      <c r="N32" s="4">
        <v>0</v>
      </c>
      <c r="O32" s="4">
        <v>0</v>
      </c>
      <c r="P32" s="4">
        <v>0</v>
      </c>
      <c r="Q32" s="4">
        <v>0</v>
      </c>
      <c r="R32" s="4">
        <v>0</v>
      </c>
      <c r="S32" s="4">
        <v>0</v>
      </c>
      <c r="T32" s="4">
        <v>0</v>
      </c>
      <c r="U32" s="4">
        <v>0</v>
      </c>
      <c r="V32" s="5">
        <f>SUM(B32:U32)</f>
        <v>4</v>
      </c>
    </row>
    <row r="33" spans="1:22" ht="12.75">
      <c r="A33" t="s">
        <v>549</v>
      </c>
      <c r="B33" s="4">
        <v>0</v>
      </c>
      <c r="C33" s="4">
        <v>0</v>
      </c>
      <c r="D33" s="4">
        <v>0</v>
      </c>
      <c r="E33" s="4">
        <v>0</v>
      </c>
      <c r="F33" s="4">
        <v>1</v>
      </c>
      <c r="G33" s="4">
        <v>0</v>
      </c>
      <c r="H33" s="4">
        <v>0</v>
      </c>
      <c r="I33" s="4">
        <v>0</v>
      </c>
      <c r="J33" s="4">
        <v>0</v>
      </c>
      <c r="K33" s="4">
        <v>0</v>
      </c>
      <c r="L33" s="4">
        <v>0</v>
      </c>
      <c r="M33" s="4">
        <v>0</v>
      </c>
      <c r="N33" s="4">
        <v>0</v>
      </c>
      <c r="O33" s="4">
        <v>0</v>
      </c>
      <c r="P33" s="4">
        <v>0</v>
      </c>
      <c r="Q33" s="4">
        <v>0</v>
      </c>
      <c r="R33" s="4">
        <v>0</v>
      </c>
      <c r="S33" s="4">
        <v>0</v>
      </c>
      <c r="T33" s="4">
        <v>0</v>
      </c>
      <c r="U33" s="4">
        <v>0</v>
      </c>
      <c r="V33" s="5">
        <f>SUM(B33:U33)</f>
        <v>4</v>
      </c>
    </row>
    <row r="34" spans="1:22" ht="12.75">
      <c r="A34" t="s">
        <v>550</v>
      </c>
      <c r="B34" s="4">
        <v>1</v>
      </c>
      <c r="C34" s="4">
        <v>0</v>
      </c>
      <c r="D34" s="4">
        <v>0</v>
      </c>
      <c r="E34" s="4">
        <v>0</v>
      </c>
      <c r="F34" s="4">
        <v>0</v>
      </c>
      <c r="G34" s="4">
        <v>0</v>
      </c>
      <c r="H34" s="4">
        <v>1</v>
      </c>
      <c r="I34" s="4">
        <v>0</v>
      </c>
      <c r="J34" s="4">
        <v>0</v>
      </c>
      <c r="K34" s="4">
        <v>0</v>
      </c>
      <c r="L34" s="4">
        <v>0</v>
      </c>
      <c r="M34" s="4">
        <v>0</v>
      </c>
      <c r="N34" s="4">
        <v>0</v>
      </c>
      <c r="O34" s="4">
        <v>0</v>
      </c>
      <c r="P34" s="4">
        <v>0</v>
      </c>
      <c r="Q34" s="4">
        <v>0</v>
      </c>
      <c r="R34" s="4">
        <v>0</v>
      </c>
      <c r="S34" s="4">
        <v>0</v>
      </c>
      <c r="T34" s="4">
        <v>0</v>
      </c>
      <c r="U34" s="4">
        <v>0</v>
      </c>
      <c r="V34" s="5">
        <f>SUM(B34:U34)</f>
        <v>4</v>
      </c>
    </row>
    <row r="35" spans="1:22" ht="12.75">
      <c r="A35" t="s">
        <v>551</v>
      </c>
      <c r="B35" s="4">
        <v>0</v>
      </c>
      <c r="C35" s="4">
        <v>0</v>
      </c>
      <c r="D35" s="4">
        <v>1</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5">
        <f>SUM(B35:U35)</f>
        <v>4</v>
      </c>
    </row>
    <row r="36" spans="1:22" ht="12.75">
      <c r="A36" t="s">
        <v>552</v>
      </c>
      <c r="B36" s="4">
        <v>0</v>
      </c>
      <c r="C36" s="4">
        <v>1</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5">
        <f>SUM(B36:U36)</f>
        <v>4</v>
      </c>
    </row>
    <row r="37" spans="1:22" ht="12.75">
      <c r="A37" t="s">
        <v>553</v>
      </c>
      <c r="B37" s="4">
        <v>0</v>
      </c>
      <c r="C37" s="4">
        <v>0</v>
      </c>
      <c r="D37" s="4">
        <v>0</v>
      </c>
      <c r="E37" s="4">
        <v>1</v>
      </c>
      <c r="F37" s="4">
        <v>0</v>
      </c>
      <c r="G37" s="4">
        <v>0</v>
      </c>
      <c r="H37" s="4">
        <v>0</v>
      </c>
      <c r="I37" s="4">
        <v>0</v>
      </c>
      <c r="J37" s="4">
        <v>0</v>
      </c>
      <c r="K37" s="4">
        <v>0</v>
      </c>
      <c r="L37" s="4">
        <v>0</v>
      </c>
      <c r="M37" s="4">
        <v>0</v>
      </c>
      <c r="N37" s="4">
        <v>0</v>
      </c>
      <c r="O37" s="4">
        <v>0</v>
      </c>
      <c r="P37" s="4">
        <v>0</v>
      </c>
      <c r="Q37" s="4">
        <v>0</v>
      </c>
      <c r="R37" s="4">
        <v>0</v>
      </c>
      <c r="S37" s="4">
        <v>0</v>
      </c>
      <c r="T37" s="4">
        <v>0</v>
      </c>
      <c r="U37" s="4">
        <v>0</v>
      </c>
      <c r="V37" s="5">
        <f>SUM(B37:U37)</f>
        <v>4</v>
      </c>
    </row>
    <row r="38" spans="1:22" ht="12.75">
      <c r="A38" t="s">
        <v>554</v>
      </c>
      <c r="B38" s="4">
        <v>0</v>
      </c>
      <c r="C38" s="4">
        <v>0</v>
      </c>
      <c r="D38" s="4">
        <v>0</v>
      </c>
      <c r="E38" s="4">
        <v>0</v>
      </c>
      <c r="F38" s="4">
        <v>0</v>
      </c>
      <c r="G38" s="4">
        <v>0</v>
      </c>
      <c r="H38" s="4">
        <v>1</v>
      </c>
      <c r="I38" s="4">
        <v>0</v>
      </c>
      <c r="J38" s="4">
        <v>0</v>
      </c>
      <c r="K38" s="4">
        <v>0</v>
      </c>
      <c r="L38" s="4">
        <v>0</v>
      </c>
      <c r="M38" s="4">
        <v>0</v>
      </c>
      <c r="N38" s="4">
        <v>0</v>
      </c>
      <c r="O38" s="4">
        <v>0</v>
      </c>
      <c r="P38" s="4">
        <v>0</v>
      </c>
      <c r="Q38" s="4">
        <v>0</v>
      </c>
      <c r="R38" s="4">
        <v>0</v>
      </c>
      <c r="S38" s="4">
        <v>0</v>
      </c>
      <c r="T38" s="4">
        <v>0</v>
      </c>
      <c r="U38" s="4">
        <v>0</v>
      </c>
      <c r="V38" s="5">
        <f>SUM(B38:U38)</f>
        <v>4</v>
      </c>
    </row>
    <row r="39" spans="1:22" ht="12.75">
      <c r="A39" t="s">
        <v>555</v>
      </c>
      <c r="B39" s="4">
        <v>0</v>
      </c>
      <c r="C39" s="4">
        <v>0</v>
      </c>
      <c r="D39" s="4">
        <v>0</v>
      </c>
      <c r="E39" s="4">
        <v>0</v>
      </c>
      <c r="F39" s="4">
        <v>0</v>
      </c>
      <c r="G39" s="4">
        <v>0</v>
      </c>
      <c r="H39" s="4">
        <v>0</v>
      </c>
      <c r="I39" s="4">
        <v>0</v>
      </c>
      <c r="J39" s="4">
        <v>0</v>
      </c>
      <c r="K39" s="4">
        <v>0</v>
      </c>
      <c r="L39" s="4">
        <v>0</v>
      </c>
      <c r="M39" s="4">
        <v>2</v>
      </c>
      <c r="N39" s="4">
        <v>0</v>
      </c>
      <c r="O39" s="4">
        <v>1</v>
      </c>
      <c r="P39" s="4">
        <v>0</v>
      </c>
      <c r="Q39" s="4">
        <v>0</v>
      </c>
      <c r="R39" s="4">
        <v>0</v>
      </c>
      <c r="S39" s="4">
        <v>0</v>
      </c>
      <c r="T39" s="4">
        <v>0</v>
      </c>
      <c r="U39" s="4">
        <v>0</v>
      </c>
      <c r="V39" s="5">
        <f>SUM(B39:U39)</f>
        <v>4</v>
      </c>
    </row>
    <row r="40" spans="1:22" ht="12.75">
      <c r="A40" t="s">
        <v>556</v>
      </c>
      <c r="B40" s="4">
        <v>0</v>
      </c>
      <c r="C40" s="4">
        <v>2</v>
      </c>
      <c r="D40" s="4">
        <v>0</v>
      </c>
      <c r="E40" s="4">
        <v>0</v>
      </c>
      <c r="F40" s="4">
        <v>0</v>
      </c>
      <c r="G40" s="4">
        <v>1</v>
      </c>
      <c r="H40" s="4">
        <v>1</v>
      </c>
      <c r="I40" s="4">
        <v>0</v>
      </c>
      <c r="J40" s="4">
        <v>0</v>
      </c>
      <c r="K40" s="4">
        <v>0</v>
      </c>
      <c r="L40" s="4">
        <v>1</v>
      </c>
      <c r="M40" s="4">
        <v>0</v>
      </c>
      <c r="N40" s="4">
        <v>0</v>
      </c>
      <c r="O40" s="4">
        <v>0</v>
      </c>
      <c r="P40" s="4">
        <v>0</v>
      </c>
      <c r="Q40" s="4">
        <v>0</v>
      </c>
      <c r="R40" s="4">
        <v>0</v>
      </c>
      <c r="S40" s="4">
        <v>0</v>
      </c>
      <c r="T40" s="4">
        <v>0</v>
      </c>
      <c r="U40" s="4">
        <v>0</v>
      </c>
      <c r="V40" s="5">
        <f>SUM(B40:U40)</f>
        <v>4</v>
      </c>
    </row>
    <row r="41" spans="1:22" ht="12.75">
      <c r="A41" t="s">
        <v>557</v>
      </c>
      <c r="B41" s="4">
        <v>0</v>
      </c>
      <c r="C41" s="4">
        <v>0</v>
      </c>
      <c r="D41" s="4">
        <v>0</v>
      </c>
      <c r="E41" s="4">
        <v>0</v>
      </c>
      <c r="F41" s="4">
        <v>0</v>
      </c>
      <c r="G41" s="4">
        <v>0</v>
      </c>
      <c r="H41" s="4">
        <v>0</v>
      </c>
      <c r="I41" s="4">
        <v>0</v>
      </c>
      <c r="J41" s="4">
        <v>0</v>
      </c>
      <c r="K41" s="4">
        <v>0</v>
      </c>
      <c r="L41" s="4">
        <v>0</v>
      </c>
      <c r="M41" s="4">
        <v>0</v>
      </c>
      <c r="N41" s="4">
        <v>1</v>
      </c>
      <c r="O41" s="4">
        <v>0</v>
      </c>
      <c r="P41" s="4">
        <v>0</v>
      </c>
      <c r="Q41" s="4">
        <v>0</v>
      </c>
      <c r="R41" s="4">
        <v>0</v>
      </c>
      <c r="S41" s="4">
        <v>0</v>
      </c>
      <c r="T41" s="4">
        <v>0</v>
      </c>
      <c r="U41" s="4">
        <v>0</v>
      </c>
      <c r="V41" s="5">
        <f>SUM(B41:U41)</f>
        <v>4</v>
      </c>
    </row>
    <row r="42" spans="1:22" ht="12.75">
      <c r="A42" t="s">
        <v>558</v>
      </c>
      <c r="B42" s="4">
        <v>0</v>
      </c>
      <c r="C42" s="4">
        <v>0</v>
      </c>
      <c r="D42" s="4">
        <v>0</v>
      </c>
      <c r="E42" s="4">
        <v>0</v>
      </c>
      <c r="F42" s="4">
        <v>0</v>
      </c>
      <c r="G42" s="4">
        <v>0</v>
      </c>
      <c r="H42" s="4">
        <v>0</v>
      </c>
      <c r="I42" s="4">
        <v>1</v>
      </c>
      <c r="J42" s="4">
        <v>0</v>
      </c>
      <c r="K42" s="4">
        <v>0</v>
      </c>
      <c r="L42" s="4">
        <v>0</v>
      </c>
      <c r="M42" s="4">
        <v>0</v>
      </c>
      <c r="N42" s="4">
        <v>0</v>
      </c>
      <c r="O42" s="4">
        <v>0</v>
      </c>
      <c r="P42" s="4">
        <v>0</v>
      </c>
      <c r="Q42" s="4">
        <v>0</v>
      </c>
      <c r="R42" s="4">
        <v>0</v>
      </c>
      <c r="S42" s="4">
        <v>0</v>
      </c>
      <c r="T42" s="4">
        <v>0</v>
      </c>
      <c r="U42" s="4">
        <v>0</v>
      </c>
      <c r="V42" s="5">
        <f>SUM(B42:U42)</f>
        <v>4</v>
      </c>
    </row>
    <row r="43" spans="1:22" ht="12.75">
      <c r="A43" t="s">
        <v>559</v>
      </c>
      <c r="B43" s="4">
        <v>3</v>
      </c>
      <c r="C43" s="4">
        <v>0</v>
      </c>
      <c r="D43" s="4">
        <v>0</v>
      </c>
      <c r="E43" s="4">
        <v>0</v>
      </c>
      <c r="F43" s="4">
        <v>0</v>
      </c>
      <c r="G43" s="4">
        <v>0</v>
      </c>
      <c r="H43" s="4">
        <v>1</v>
      </c>
      <c r="I43" s="4">
        <v>0</v>
      </c>
      <c r="J43" s="4">
        <v>0</v>
      </c>
      <c r="K43" s="4">
        <v>0</v>
      </c>
      <c r="L43" s="4">
        <v>0</v>
      </c>
      <c r="M43" s="4">
        <v>0</v>
      </c>
      <c r="N43" s="4">
        <v>0</v>
      </c>
      <c r="O43" s="4">
        <v>0</v>
      </c>
      <c r="P43" s="4">
        <v>1</v>
      </c>
      <c r="Q43" s="4">
        <v>0</v>
      </c>
      <c r="R43" s="4">
        <v>0</v>
      </c>
      <c r="S43" s="4">
        <v>0</v>
      </c>
      <c r="T43" s="4">
        <v>0</v>
      </c>
      <c r="U43" s="4">
        <v>0</v>
      </c>
      <c r="V43" s="5">
        <f>SUM(B43:U43)</f>
        <v>4</v>
      </c>
    </row>
    <row r="44" spans="1:22" ht="12.75">
      <c r="A44" t="s">
        <v>560</v>
      </c>
      <c r="B44" s="4">
        <v>7</v>
      </c>
      <c r="C44" s="4">
        <v>0</v>
      </c>
      <c r="D44" s="4">
        <v>3</v>
      </c>
      <c r="E44" s="4">
        <v>0</v>
      </c>
      <c r="F44" s="4">
        <v>2</v>
      </c>
      <c r="G44" s="4">
        <v>0</v>
      </c>
      <c r="H44" s="4">
        <v>0</v>
      </c>
      <c r="I44" s="4">
        <v>0</v>
      </c>
      <c r="J44" s="4">
        <v>1</v>
      </c>
      <c r="K44" s="4">
        <v>0</v>
      </c>
      <c r="L44" s="4">
        <v>0</v>
      </c>
      <c r="M44" s="4">
        <v>0</v>
      </c>
      <c r="N44" s="4">
        <v>1</v>
      </c>
      <c r="O44" s="4">
        <v>0</v>
      </c>
      <c r="P44" s="4">
        <v>1</v>
      </c>
      <c r="Q44" s="4">
        <v>0</v>
      </c>
      <c r="R44" s="4">
        <v>0</v>
      </c>
      <c r="S44" s="4">
        <v>0</v>
      </c>
      <c r="T44" s="4">
        <v>0</v>
      </c>
      <c r="U44" s="4">
        <v>0</v>
      </c>
      <c r="V44" s="5">
        <f>SUM(B44:U44)</f>
        <v>4</v>
      </c>
    </row>
    <row r="45" spans="1:22" ht="12.75">
      <c r="A45" t="s">
        <v>561</v>
      </c>
      <c r="B45" s="4">
        <v>13</v>
      </c>
      <c r="C45" s="4">
        <v>24</v>
      </c>
      <c r="D45" s="4">
        <v>0</v>
      </c>
      <c r="E45" s="4">
        <v>1</v>
      </c>
      <c r="F45" s="4">
        <v>0</v>
      </c>
      <c r="G45" s="4">
        <v>0</v>
      </c>
      <c r="H45" s="4">
        <v>0</v>
      </c>
      <c r="I45" s="4">
        <v>0</v>
      </c>
      <c r="J45" s="4">
        <v>1</v>
      </c>
      <c r="K45" s="4">
        <v>1</v>
      </c>
      <c r="L45" s="4">
        <v>1</v>
      </c>
      <c r="M45" s="4">
        <v>1</v>
      </c>
      <c r="N45" s="4">
        <v>4</v>
      </c>
      <c r="O45" s="4">
        <v>0</v>
      </c>
      <c r="P45" s="4">
        <v>3</v>
      </c>
      <c r="Q45" s="4">
        <v>0</v>
      </c>
      <c r="R45" s="4">
        <v>0</v>
      </c>
      <c r="S45" s="4">
        <v>0</v>
      </c>
      <c r="T45" s="4">
        <v>0</v>
      </c>
      <c r="U45" s="4">
        <v>0</v>
      </c>
      <c r="V45" s="5">
        <f>SUM(B45:U45)</f>
        <v>4</v>
      </c>
    </row>
    <row r="46" spans="1:22" ht="12.75">
      <c r="A46" t="s">
        <v>562</v>
      </c>
      <c r="B46" s="4">
        <v>5</v>
      </c>
      <c r="C46" s="4">
        <v>0</v>
      </c>
      <c r="D46" s="4">
        <v>0</v>
      </c>
      <c r="E46" s="4">
        <v>0</v>
      </c>
      <c r="F46" s="4">
        <v>2</v>
      </c>
      <c r="G46" s="4">
        <v>0</v>
      </c>
      <c r="H46" s="4">
        <v>0</v>
      </c>
      <c r="I46" s="4">
        <v>0</v>
      </c>
      <c r="J46" s="4">
        <v>0</v>
      </c>
      <c r="K46" s="4">
        <v>0</v>
      </c>
      <c r="L46" s="4">
        <v>0</v>
      </c>
      <c r="M46" s="4">
        <v>0</v>
      </c>
      <c r="N46" s="4">
        <v>0</v>
      </c>
      <c r="O46" s="4">
        <v>0</v>
      </c>
      <c r="P46" s="4">
        <v>1</v>
      </c>
      <c r="Q46" s="4">
        <v>0</v>
      </c>
      <c r="R46" s="4">
        <v>0</v>
      </c>
      <c r="S46" s="4">
        <v>0</v>
      </c>
      <c r="T46" s="4">
        <v>0</v>
      </c>
      <c r="U46" s="4">
        <v>0</v>
      </c>
      <c r="V46" s="5">
        <f>SUM(B46:U46)</f>
        <v>4</v>
      </c>
    </row>
    <row r="47" spans="1:22" ht="12.75">
      <c r="A47" t="s">
        <v>563</v>
      </c>
      <c r="B47" s="4">
        <v>0</v>
      </c>
      <c r="C47" s="4">
        <v>0</v>
      </c>
      <c r="D47" s="4">
        <v>0</v>
      </c>
      <c r="E47" s="4">
        <v>0</v>
      </c>
      <c r="F47" s="4">
        <v>1</v>
      </c>
      <c r="G47" s="4">
        <v>1</v>
      </c>
      <c r="H47" s="4">
        <v>0</v>
      </c>
      <c r="I47" s="4">
        <v>1</v>
      </c>
      <c r="J47" s="4">
        <v>0</v>
      </c>
      <c r="K47" s="4">
        <v>0</v>
      </c>
      <c r="L47" s="4">
        <v>0</v>
      </c>
      <c r="M47" s="4">
        <v>1</v>
      </c>
      <c r="N47" s="4">
        <v>0</v>
      </c>
      <c r="O47" s="4">
        <v>0</v>
      </c>
      <c r="P47" s="4">
        <v>0</v>
      </c>
      <c r="Q47" s="4">
        <v>0</v>
      </c>
      <c r="R47" s="4">
        <v>0</v>
      </c>
      <c r="S47" s="4">
        <v>0</v>
      </c>
      <c r="T47" s="4">
        <v>0</v>
      </c>
      <c r="U47" s="4">
        <v>0</v>
      </c>
      <c r="V47" s="5">
        <f>SUM(B47:U47)</f>
        <v>4</v>
      </c>
    </row>
    <row r="48" spans="1:22" ht="12.75">
      <c r="A48" t="s">
        <v>564</v>
      </c>
      <c r="B48" s="4">
        <v>0</v>
      </c>
      <c r="C48" s="4">
        <v>1</v>
      </c>
      <c r="D48" s="4">
        <v>0</v>
      </c>
      <c r="E48" s="4">
        <v>1</v>
      </c>
      <c r="F48" s="4">
        <v>0</v>
      </c>
      <c r="G48" s="4">
        <v>0</v>
      </c>
      <c r="H48" s="4">
        <v>0</v>
      </c>
      <c r="I48" s="4">
        <v>0</v>
      </c>
      <c r="J48" s="4">
        <v>0</v>
      </c>
      <c r="K48" s="4">
        <v>1</v>
      </c>
      <c r="L48" s="4">
        <v>0</v>
      </c>
      <c r="M48" s="4">
        <v>0</v>
      </c>
      <c r="N48" s="4">
        <v>0</v>
      </c>
      <c r="O48" s="4">
        <v>0</v>
      </c>
      <c r="P48" s="4">
        <v>0</v>
      </c>
      <c r="Q48" s="4">
        <v>0</v>
      </c>
      <c r="R48" s="4">
        <v>0</v>
      </c>
      <c r="S48" s="4">
        <v>0</v>
      </c>
      <c r="T48" s="4">
        <v>0</v>
      </c>
      <c r="U48" s="4">
        <v>0</v>
      </c>
      <c r="V48" s="5">
        <f>SUM(B48:U48)</f>
        <v>4</v>
      </c>
    </row>
    <row r="49" spans="1:22" ht="12.75">
      <c r="A49" t="s">
        <v>565</v>
      </c>
      <c r="B49" s="4">
        <v>1</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5">
        <f>SUM(B49:U49)</f>
        <v>4</v>
      </c>
    </row>
    <row r="50" spans="1:22" ht="12.75">
      <c r="A50" t="s">
        <v>566</v>
      </c>
      <c r="B50" s="4">
        <v>0</v>
      </c>
      <c r="C50" s="4">
        <v>1</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5">
        <f>SUM(B50:U50)</f>
        <v>4</v>
      </c>
    </row>
    <row r="51" spans="1:22" ht="12.75">
      <c r="A51" t="s">
        <v>567</v>
      </c>
      <c r="B51" s="4">
        <v>12</v>
      </c>
      <c r="C51" s="4">
        <v>19</v>
      </c>
      <c r="D51" s="4">
        <v>2</v>
      </c>
      <c r="E51" s="4">
        <v>0</v>
      </c>
      <c r="F51" s="4">
        <v>0</v>
      </c>
      <c r="G51" s="4">
        <v>0</v>
      </c>
      <c r="H51" s="4">
        <v>2</v>
      </c>
      <c r="I51" s="4">
        <v>0</v>
      </c>
      <c r="J51" s="4">
        <v>0</v>
      </c>
      <c r="K51" s="4">
        <v>0</v>
      </c>
      <c r="L51" s="4">
        <v>0</v>
      </c>
      <c r="M51" s="4">
        <v>1</v>
      </c>
      <c r="N51" s="4">
        <v>1</v>
      </c>
      <c r="O51" s="4">
        <v>1</v>
      </c>
      <c r="P51" s="4">
        <v>0</v>
      </c>
      <c r="Q51" s="4">
        <v>0</v>
      </c>
      <c r="R51" s="4">
        <v>1</v>
      </c>
      <c r="S51" s="4">
        <v>0</v>
      </c>
      <c r="T51" s="4">
        <v>0</v>
      </c>
      <c r="U51" s="4">
        <v>0</v>
      </c>
      <c r="V51" s="5">
        <f>SUM(B51:U51)</f>
        <v>4</v>
      </c>
    </row>
    <row r="52" spans="1:22" ht="12.75">
      <c r="A52" t="s">
        <v>568</v>
      </c>
      <c r="B52" s="4">
        <v>0</v>
      </c>
      <c r="C52" s="4">
        <v>0</v>
      </c>
      <c r="D52" s="4">
        <v>0</v>
      </c>
      <c r="E52" s="4">
        <v>1</v>
      </c>
      <c r="F52" s="4">
        <v>0</v>
      </c>
      <c r="G52" s="4">
        <v>1</v>
      </c>
      <c r="H52" s="4">
        <v>1</v>
      </c>
      <c r="I52" s="4">
        <v>2</v>
      </c>
      <c r="J52" s="4">
        <v>0</v>
      </c>
      <c r="K52" s="4">
        <v>2</v>
      </c>
      <c r="L52" s="4">
        <v>0</v>
      </c>
      <c r="M52" s="4">
        <v>1</v>
      </c>
      <c r="N52" s="4">
        <v>2</v>
      </c>
      <c r="O52" s="4">
        <v>0</v>
      </c>
      <c r="P52" s="4">
        <v>0</v>
      </c>
      <c r="Q52" s="4">
        <v>0</v>
      </c>
      <c r="R52" s="4">
        <v>0</v>
      </c>
      <c r="S52" s="4">
        <v>0</v>
      </c>
      <c r="T52" s="4">
        <v>0</v>
      </c>
      <c r="U52" s="4">
        <v>0</v>
      </c>
      <c r="V52" s="5">
        <f>SUM(B52:U52)</f>
        <v>4</v>
      </c>
    </row>
    <row r="53" spans="1:22" ht="12.75">
      <c r="A53" t="s">
        <v>569</v>
      </c>
      <c r="B53" s="4">
        <v>0</v>
      </c>
      <c r="C53" s="4">
        <v>0</v>
      </c>
      <c r="D53" s="4">
        <v>0</v>
      </c>
      <c r="E53" s="4">
        <v>0</v>
      </c>
      <c r="F53" s="4">
        <v>0</v>
      </c>
      <c r="G53" s="4">
        <v>0</v>
      </c>
      <c r="H53" s="4">
        <v>0</v>
      </c>
      <c r="I53" s="4">
        <v>1</v>
      </c>
      <c r="J53" s="4">
        <v>0</v>
      </c>
      <c r="K53" s="4">
        <v>0</v>
      </c>
      <c r="L53" s="4">
        <v>0</v>
      </c>
      <c r="M53" s="4">
        <v>0</v>
      </c>
      <c r="N53" s="4">
        <v>1</v>
      </c>
      <c r="O53" s="4">
        <v>0</v>
      </c>
      <c r="P53" s="4">
        <v>2</v>
      </c>
      <c r="Q53" s="4">
        <v>0</v>
      </c>
      <c r="R53" s="4">
        <v>1</v>
      </c>
      <c r="S53" s="4">
        <v>0</v>
      </c>
      <c r="T53" s="4">
        <v>0</v>
      </c>
      <c r="U53" s="4">
        <v>0</v>
      </c>
      <c r="V53" s="5">
        <f>SUM(B53:U53)</f>
        <v>4</v>
      </c>
    </row>
    <row r="54" spans="1:22" ht="12.75">
      <c r="A54" t="s">
        <v>570</v>
      </c>
      <c r="B54" s="4">
        <v>0</v>
      </c>
      <c r="C54" s="4">
        <v>1</v>
      </c>
      <c r="D54" s="4">
        <v>1</v>
      </c>
      <c r="E54" s="4">
        <v>0</v>
      </c>
      <c r="F54" s="4">
        <v>3</v>
      </c>
      <c r="G54" s="4">
        <v>1</v>
      </c>
      <c r="H54" s="4">
        <v>5</v>
      </c>
      <c r="I54" s="4">
        <v>3</v>
      </c>
      <c r="J54" s="4">
        <v>0</v>
      </c>
      <c r="K54" s="4">
        <v>0</v>
      </c>
      <c r="L54" s="4">
        <v>0</v>
      </c>
      <c r="M54" s="4">
        <v>0</v>
      </c>
      <c r="N54" s="4">
        <v>0</v>
      </c>
      <c r="O54" s="4">
        <v>1</v>
      </c>
      <c r="P54" s="4">
        <v>0</v>
      </c>
      <c r="Q54" s="4">
        <v>0</v>
      </c>
      <c r="R54" s="4">
        <v>0</v>
      </c>
      <c r="S54" s="4">
        <v>0</v>
      </c>
      <c r="T54" s="4">
        <v>0</v>
      </c>
      <c r="U54" s="4">
        <v>0</v>
      </c>
      <c r="V54" s="5">
        <f>SUM(B54:U54)</f>
        <v>4</v>
      </c>
    </row>
    <row r="55" spans="1:22" ht="12.75">
      <c r="A55" s="2" t="s">
        <v>520</v>
      </c>
      <c r="B55" s="5">
        <f>SUM(B7:B54)</f>
        <v>4</v>
      </c>
      <c r="C55" s="5">
        <f>SUM(C7:C54)</f>
        <v>4</v>
      </c>
      <c r="D55" s="5">
        <f>SUM(D7:D54)</f>
        <v>4</v>
      </c>
      <c r="E55" s="5">
        <f>SUM(E7:E54)</f>
        <v>4</v>
      </c>
      <c r="F55" s="5">
        <f>SUM(F7:F54)</f>
        <v>4</v>
      </c>
      <c r="G55" s="5">
        <f>SUM(G7:G54)</f>
        <v>4</v>
      </c>
      <c r="H55" s="5">
        <f>SUM(H7:H54)</f>
        <v>4</v>
      </c>
      <c r="I55" s="5">
        <f>SUM(I7:I54)</f>
        <v>4</v>
      </c>
      <c r="J55" s="5">
        <f>SUM(J7:J54)</f>
        <v>4</v>
      </c>
      <c r="K55" s="5">
        <f>SUM(K7:K54)</f>
        <v>4</v>
      </c>
      <c r="L55" s="5">
        <f>SUM(L7:L54)</f>
        <v>4</v>
      </c>
      <c r="M55" s="5">
        <f>SUM(M7:M54)</f>
        <v>4</v>
      </c>
      <c r="N55" s="5">
        <f>SUM(N7:N54)</f>
        <v>4</v>
      </c>
      <c r="O55" s="5">
        <f>SUM(O7:O54)</f>
        <v>4</v>
      </c>
      <c r="P55" s="5">
        <f>SUM(P7:P54)</f>
        <v>4</v>
      </c>
      <c r="Q55" s="5">
        <f>SUM(Q7:Q54)</f>
        <v>4</v>
      </c>
      <c r="R55" s="5">
        <f>SUM(R7:R54)</f>
        <v>4</v>
      </c>
      <c r="S55" s="5">
        <f>SUM(S7:S54)</f>
        <v>4</v>
      </c>
      <c r="T55" s="5">
        <f>SUM(T7:T54)</f>
        <v>4</v>
      </c>
      <c r="U55" s="5">
        <f>SUM(U7:U54)</f>
        <v>4</v>
      </c>
      <c r="V55" s="5">
        <f>SUM(V7:V54)</f>
        <v>4</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Z55"/>
  <sheetViews>
    <sheetView workbookViewId="0" topLeftCell="A1">
      <selection activeCell="A1" sqref="A1"/>
    </sheetView>
  </sheetViews>
  <sheetFormatPr defaultColWidth="9.140625" defaultRowHeight="12.75"/>
  <sheetData>
    <row r="1" ht="12.75">
      <c r="A1" s="1" t="s">
        <v>753</v>
      </c>
    </row>
    <row r="5" spans="1:26" ht="12.75">
      <c r="A5" s="2" t="s">
        <v>754</v>
      </c>
      <c r="B5" s="2" t="s">
        <v>755</v>
      </c>
      <c r="D5" s="2" t="s">
        <v>756</v>
      </c>
      <c r="F5" s="2" t="s">
        <v>757</v>
      </c>
      <c r="H5" s="2" t="s">
        <v>758</v>
      </c>
      <c r="J5" s="2" t="s">
        <v>759</v>
      </c>
      <c r="L5" s="2" t="s">
        <v>760</v>
      </c>
      <c r="N5" s="2" t="s">
        <v>761</v>
      </c>
      <c r="P5" s="2" t="s">
        <v>762</v>
      </c>
      <c r="R5" s="2" t="s">
        <v>763</v>
      </c>
      <c r="T5" s="2" t="s">
        <v>764</v>
      </c>
      <c r="V5" s="2" t="s">
        <v>765</v>
      </c>
      <c r="X5" s="2" t="s">
        <v>766</v>
      </c>
      <c r="Z5" s="2" t="s">
        <v>520</v>
      </c>
    </row>
    <row r="6" spans="1:25" ht="12.75">
      <c r="A6" s="2" t="s">
        <v>515</v>
      </c>
      <c r="B6" t="s">
        <v>521</v>
      </c>
      <c r="C6" t="s">
        <v>522</v>
      </c>
      <c r="D6" t="s">
        <v>521</v>
      </c>
      <c r="E6" t="s">
        <v>522</v>
      </c>
      <c r="F6" t="s">
        <v>521</v>
      </c>
      <c r="G6" t="s">
        <v>522</v>
      </c>
      <c r="H6" t="s">
        <v>521</v>
      </c>
      <c r="I6" t="s">
        <v>522</v>
      </c>
      <c r="J6" t="s">
        <v>521</v>
      </c>
      <c r="K6" t="s">
        <v>522</v>
      </c>
      <c r="L6" t="s">
        <v>521</v>
      </c>
      <c r="M6" t="s">
        <v>522</v>
      </c>
      <c r="N6" t="s">
        <v>521</v>
      </c>
      <c r="O6" t="s">
        <v>522</v>
      </c>
      <c r="P6" t="s">
        <v>521</v>
      </c>
      <c r="Q6" t="s">
        <v>522</v>
      </c>
      <c r="R6" t="s">
        <v>521</v>
      </c>
      <c r="S6" t="s">
        <v>522</v>
      </c>
      <c r="T6" t="s">
        <v>521</v>
      </c>
      <c r="U6" t="s">
        <v>522</v>
      </c>
      <c r="V6" t="s">
        <v>521</v>
      </c>
      <c r="W6" t="s">
        <v>522</v>
      </c>
      <c r="X6" t="s">
        <v>521</v>
      </c>
      <c r="Y6" t="s">
        <v>522</v>
      </c>
    </row>
    <row r="7" spans="1:26" ht="12.75">
      <c r="A7" t="s">
        <v>523</v>
      </c>
      <c r="B7" s="4">
        <v>0</v>
      </c>
      <c r="C7" s="4">
        <v>0</v>
      </c>
      <c r="D7" s="4">
        <v>0</v>
      </c>
      <c r="E7" s="4">
        <v>0</v>
      </c>
      <c r="F7" s="4">
        <v>0</v>
      </c>
      <c r="G7" s="4">
        <v>0</v>
      </c>
      <c r="H7" s="4">
        <v>0</v>
      </c>
      <c r="I7" s="4">
        <v>0</v>
      </c>
      <c r="J7" s="4">
        <v>0</v>
      </c>
      <c r="K7" s="4">
        <v>0</v>
      </c>
      <c r="L7" s="4">
        <v>0</v>
      </c>
      <c r="M7" s="4">
        <v>0</v>
      </c>
      <c r="N7" s="4">
        <v>0</v>
      </c>
      <c r="O7" s="4">
        <v>0</v>
      </c>
      <c r="P7" s="4">
        <v>0</v>
      </c>
      <c r="Q7" s="4">
        <v>0</v>
      </c>
      <c r="R7" s="4">
        <v>0</v>
      </c>
      <c r="S7" s="4">
        <v>0</v>
      </c>
      <c r="T7" s="4">
        <v>1</v>
      </c>
      <c r="U7" s="4">
        <v>0</v>
      </c>
      <c r="V7" s="4">
        <v>0</v>
      </c>
      <c r="W7" s="4">
        <v>0</v>
      </c>
      <c r="X7" s="4">
        <v>0</v>
      </c>
      <c r="Y7" s="4">
        <v>0</v>
      </c>
      <c r="Z7" s="5">
        <f>SUM(B7:Y7)</f>
        <v>4</v>
      </c>
    </row>
    <row r="8" spans="1:26" ht="12.75">
      <c r="A8" t="s">
        <v>524</v>
      </c>
      <c r="B8" s="4">
        <v>0</v>
      </c>
      <c r="C8" s="4">
        <v>0</v>
      </c>
      <c r="D8" s="4">
        <v>0</v>
      </c>
      <c r="E8" s="4">
        <v>0</v>
      </c>
      <c r="F8" s="4">
        <v>0</v>
      </c>
      <c r="G8" s="4">
        <v>0</v>
      </c>
      <c r="H8" s="4">
        <v>0</v>
      </c>
      <c r="I8" s="4">
        <v>0</v>
      </c>
      <c r="J8" s="4">
        <v>0</v>
      </c>
      <c r="K8" s="4">
        <v>0</v>
      </c>
      <c r="L8" s="4">
        <v>0</v>
      </c>
      <c r="M8" s="4">
        <v>0</v>
      </c>
      <c r="N8" s="4">
        <v>0</v>
      </c>
      <c r="O8" s="4">
        <v>0</v>
      </c>
      <c r="P8" s="4">
        <v>0</v>
      </c>
      <c r="Q8" s="4">
        <v>0</v>
      </c>
      <c r="R8" s="4">
        <v>0</v>
      </c>
      <c r="S8" s="4">
        <v>0</v>
      </c>
      <c r="T8" s="4">
        <v>1</v>
      </c>
      <c r="U8" s="4">
        <v>0</v>
      </c>
      <c r="V8" s="4">
        <v>0</v>
      </c>
      <c r="W8" s="4">
        <v>0</v>
      </c>
      <c r="X8" s="4">
        <v>0</v>
      </c>
      <c r="Y8" s="4">
        <v>0</v>
      </c>
      <c r="Z8" s="5">
        <f>SUM(B8:Y8)</f>
        <v>4</v>
      </c>
    </row>
    <row r="9" spans="1:26" ht="12.75">
      <c r="A9" t="s">
        <v>525</v>
      </c>
      <c r="B9" s="4">
        <v>0</v>
      </c>
      <c r="C9" s="4">
        <v>0</v>
      </c>
      <c r="D9" s="4">
        <v>0</v>
      </c>
      <c r="E9" s="4">
        <v>0</v>
      </c>
      <c r="F9" s="4">
        <v>0</v>
      </c>
      <c r="G9" s="4">
        <v>0</v>
      </c>
      <c r="H9" s="4">
        <v>0</v>
      </c>
      <c r="I9" s="4">
        <v>0</v>
      </c>
      <c r="J9" s="4">
        <v>0</v>
      </c>
      <c r="K9" s="4">
        <v>0</v>
      </c>
      <c r="L9" s="4">
        <v>1</v>
      </c>
      <c r="M9" s="4">
        <v>0</v>
      </c>
      <c r="N9" s="4">
        <v>0</v>
      </c>
      <c r="O9" s="4">
        <v>0</v>
      </c>
      <c r="P9" s="4">
        <v>0</v>
      </c>
      <c r="Q9" s="4">
        <v>0</v>
      </c>
      <c r="R9" s="4">
        <v>6</v>
      </c>
      <c r="S9" s="4">
        <v>0</v>
      </c>
      <c r="T9" s="4">
        <v>5</v>
      </c>
      <c r="U9" s="4">
        <v>0</v>
      </c>
      <c r="V9" s="4">
        <v>7</v>
      </c>
      <c r="W9" s="4">
        <v>1</v>
      </c>
      <c r="X9" s="4">
        <v>2</v>
      </c>
      <c r="Y9" s="4">
        <v>0</v>
      </c>
      <c r="Z9" s="5">
        <f>SUM(B9:Y9)</f>
        <v>4</v>
      </c>
    </row>
    <row r="10" spans="1:26" ht="12.75">
      <c r="A10" t="s">
        <v>526</v>
      </c>
      <c r="B10" s="4">
        <v>0</v>
      </c>
      <c r="C10" s="4">
        <v>0</v>
      </c>
      <c r="D10" s="4">
        <v>0</v>
      </c>
      <c r="E10" s="4">
        <v>0</v>
      </c>
      <c r="F10" s="4">
        <v>0</v>
      </c>
      <c r="G10" s="4">
        <v>0</v>
      </c>
      <c r="H10" s="4">
        <v>0</v>
      </c>
      <c r="I10" s="4">
        <v>0</v>
      </c>
      <c r="J10" s="4">
        <v>0</v>
      </c>
      <c r="K10" s="4">
        <v>0</v>
      </c>
      <c r="L10" s="4">
        <v>0</v>
      </c>
      <c r="M10" s="4">
        <v>1</v>
      </c>
      <c r="N10" s="4">
        <v>1</v>
      </c>
      <c r="O10" s="4">
        <v>0</v>
      </c>
      <c r="P10" s="4">
        <v>3</v>
      </c>
      <c r="Q10" s="4">
        <v>1</v>
      </c>
      <c r="R10" s="4">
        <v>2</v>
      </c>
      <c r="S10" s="4">
        <v>4</v>
      </c>
      <c r="T10" s="4">
        <v>6</v>
      </c>
      <c r="U10" s="4">
        <v>5</v>
      </c>
      <c r="V10" s="4">
        <v>2</v>
      </c>
      <c r="W10" s="4">
        <v>1</v>
      </c>
      <c r="X10" s="4">
        <v>0</v>
      </c>
      <c r="Y10" s="4">
        <v>0</v>
      </c>
      <c r="Z10" s="5">
        <f>SUM(B10:Y10)</f>
        <v>4</v>
      </c>
    </row>
    <row r="11" spans="1:26" ht="12.75">
      <c r="A11" t="s">
        <v>527</v>
      </c>
      <c r="B11" s="4">
        <v>0</v>
      </c>
      <c r="C11" s="4">
        <v>0</v>
      </c>
      <c r="D11" s="4">
        <v>0</v>
      </c>
      <c r="E11" s="4">
        <v>0</v>
      </c>
      <c r="F11" s="4">
        <v>0</v>
      </c>
      <c r="G11" s="4">
        <v>0</v>
      </c>
      <c r="H11" s="4">
        <v>0</v>
      </c>
      <c r="I11" s="4">
        <v>0</v>
      </c>
      <c r="J11" s="4">
        <v>0</v>
      </c>
      <c r="K11" s="4">
        <v>0</v>
      </c>
      <c r="L11" s="4">
        <v>0</v>
      </c>
      <c r="M11" s="4">
        <v>0</v>
      </c>
      <c r="N11" s="4">
        <v>0</v>
      </c>
      <c r="O11" s="4">
        <v>0</v>
      </c>
      <c r="P11" s="4">
        <v>0</v>
      </c>
      <c r="Q11" s="4">
        <v>0</v>
      </c>
      <c r="R11" s="4">
        <v>2</v>
      </c>
      <c r="S11" s="4">
        <v>0</v>
      </c>
      <c r="T11" s="4">
        <v>0</v>
      </c>
      <c r="U11" s="4">
        <v>0</v>
      </c>
      <c r="V11" s="4">
        <v>0</v>
      </c>
      <c r="W11" s="4">
        <v>0</v>
      </c>
      <c r="X11" s="4">
        <v>0</v>
      </c>
      <c r="Y11" s="4">
        <v>0</v>
      </c>
      <c r="Z11" s="5">
        <f>SUM(B11:Y11)</f>
        <v>4</v>
      </c>
    </row>
    <row r="12" spans="1:26" ht="12.75">
      <c r="A12" t="s">
        <v>528</v>
      </c>
      <c r="B12" s="4">
        <v>0</v>
      </c>
      <c r="C12" s="4">
        <v>0</v>
      </c>
      <c r="D12" s="4">
        <v>0</v>
      </c>
      <c r="E12" s="4">
        <v>0</v>
      </c>
      <c r="F12" s="4">
        <v>0</v>
      </c>
      <c r="G12" s="4">
        <v>0</v>
      </c>
      <c r="H12" s="4">
        <v>7</v>
      </c>
      <c r="I12" s="4">
        <v>16</v>
      </c>
      <c r="J12" s="4">
        <v>11</v>
      </c>
      <c r="K12" s="4">
        <v>52</v>
      </c>
      <c r="L12" s="4">
        <v>12</v>
      </c>
      <c r="M12" s="4">
        <v>34</v>
      </c>
      <c r="N12" s="4">
        <v>7</v>
      </c>
      <c r="O12" s="4">
        <v>29</v>
      </c>
      <c r="P12" s="4">
        <v>6</v>
      </c>
      <c r="Q12" s="4">
        <v>19</v>
      </c>
      <c r="R12" s="4">
        <v>12</v>
      </c>
      <c r="S12" s="4">
        <v>15</v>
      </c>
      <c r="T12" s="4">
        <v>22</v>
      </c>
      <c r="U12" s="4">
        <v>19</v>
      </c>
      <c r="V12" s="4">
        <v>7</v>
      </c>
      <c r="W12" s="4">
        <v>3</v>
      </c>
      <c r="X12" s="4">
        <v>1</v>
      </c>
      <c r="Y12" s="4">
        <v>0</v>
      </c>
      <c r="Z12" s="5">
        <f>SUM(B12:Y12)</f>
        <v>4</v>
      </c>
    </row>
    <row r="13" spans="1:26" ht="12.75">
      <c r="A13" t="s">
        <v>529</v>
      </c>
      <c r="B13" s="4">
        <v>0</v>
      </c>
      <c r="C13" s="4">
        <v>0</v>
      </c>
      <c r="D13" s="4">
        <v>0</v>
      </c>
      <c r="E13" s="4">
        <v>0</v>
      </c>
      <c r="F13" s="4">
        <v>0</v>
      </c>
      <c r="G13" s="4">
        <v>0</v>
      </c>
      <c r="H13" s="4">
        <v>1</v>
      </c>
      <c r="I13" s="4">
        <v>1</v>
      </c>
      <c r="J13" s="4">
        <v>1</v>
      </c>
      <c r="K13" s="4">
        <v>2</v>
      </c>
      <c r="L13" s="4">
        <v>2</v>
      </c>
      <c r="M13" s="4">
        <v>0</v>
      </c>
      <c r="N13" s="4">
        <v>0</v>
      </c>
      <c r="O13" s="4">
        <v>0</v>
      </c>
      <c r="P13" s="4">
        <v>1</v>
      </c>
      <c r="Q13" s="4">
        <v>1</v>
      </c>
      <c r="R13" s="4">
        <v>1</v>
      </c>
      <c r="S13" s="4">
        <v>0</v>
      </c>
      <c r="T13" s="4">
        <v>2</v>
      </c>
      <c r="U13" s="4">
        <v>0</v>
      </c>
      <c r="V13" s="4">
        <v>2</v>
      </c>
      <c r="W13" s="4">
        <v>0</v>
      </c>
      <c r="X13" s="4">
        <v>0</v>
      </c>
      <c r="Y13" s="4">
        <v>0</v>
      </c>
      <c r="Z13" s="5">
        <f>SUM(B13:Y13)</f>
        <v>4</v>
      </c>
    </row>
    <row r="14" spans="1:26" ht="12.75">
      <c r="A14" t="s">
        <v>530</v>
      </c>
      <c r="B14" s="4">
        <v>0</v>
      </c>
      <c r="C14" s="4">
        <v>0</v>
      </c>
      <c r="D14" s="4">
        <v>0</v>
      </c>
      <c r="E14" s="4">
        <v>0</v>
      </c>
      <c r="F14" s="4">
        <v>0</v>
      </c>
      <c r="G14" s="4">
        <v>0</v>
      </c>
      <c r="H14" s="4">
        <v>0</v>
      </c>
      <c r="I14" s="4">
        <v>1</v>
      </c>
      <c r="J14" s="4">
        <v>0</v>
      </c>
      <c r="K14" s="4">
        <v>1</v>
      </c>
      <c r="L14" s="4">
        <v>0</v>
      </c>
      <c r="M14" s="4">
        <v>1</v>
      </c>
      <c r="N14" s="4">
        <v>0</v>
      </c>
      <c r="O14" s="4">
        <v>0</v>
      </c>
      <c r="P14" s="4">
        <v>0</v>
      </c>
      <c r="Q14" s="4">
        <v>0</v>
      </c>
      <c r="R14" s="4">
        <v>0</v>
      </c>
      <c r="S14" s="4">
        <v>0</v>
      </c>
      <c r="T14" s="4">
        <v>1</v>
      </c>
      <c r="U14" s="4">
        <v>0</v>
      </c>
      <c r="V14" s="4">
        <v>0</v>
      </c>
      <c r="W14" s="4">
        <v>0</v>
      </c>
      <c r="X14" s="4">
        <v>0</v>
      </c>
      <c r="Y14" s="4">
        <v>0</v>
      </c>
      <c r="Z14" s="5">
        <f>SUM(B14:Y14)</f>
        <v>4</v>
      </c>
    </row>
    <row r="15" spans="1:26" ht="12.75">
      <c r="A15" t="s">
        <v>531</v>
      </c>
      <c r="B15" s="4">
        <v>0</v>
      </c>
      <c r="C15" s="4">
        <v>0</v>
      </c>
      <c r="D15" s="4">
        <v>0</v>
      </c>
      <c r="E15" s="4">
        <v>0</v>
      </c>
      <c r="F15" s="4">
        <v>0</v>
      </c>
      <c r="G15" s="4">
        <v>0</v>
      </c>
      <c r="H15" s="4">
        <v>0</v>
      </c>
      <c r="I15" s="4">
        <v>0</v>
      </c>
      <c r="J15" s="4">
        <v>0</v>
      </c>
      <c r="K15" s="4">
        <v>0</v>
      </c>
      <c r="L15" s="4">
        <v>0</v>
      </c>
      <c r="M15" s="4">
        <v>0</v>
      </c>
      <c r="N15" s="4">
        <v>0</v>
      </c>
      <c r="O15" s="4">
        <v>0</v>
      </c>
      <c r="P15" s="4">
        <v>0</v>
      </c>
      <c r="Q15" s="4">
        <v>1</v>
      </c>
      <c r="R15" s="4">
        <v>0</v>
      </c>
      <c r="S15" s="4">
        <v>0</v>
      </c>
      <c r="T15" s="4">
        <v>0</v>
      </c>
      <c r="U15" s="4">
        <v>0</v>
      </c>
      <c r="V15" s="4">
        <v>0</v>
      </c>
      <c r="W15" s="4">
        <v>0</v>
      </c>
      <c r="X15" s="4">
        <v>0</v>
      </c>
      <c r="Y15" s="4">
        <v>0</v>
      </c>
      <c r="Z15" s="5">
        <f>SUM(B15:Y15)</f>
        <v>4</v>
      </c>
    </row>
    <row r="16" spans="1:26" ht="12.75">
      <c r="A16" t="s">
        <v>532</v>
      </c>
      <c r="B16" s="4">
        <v>0</v>
      </c>
      <c r="C16" s="4">
        <v>0</v>
      </c>
      <c r="D16" s="4">
        <v>0</v>
      </c>
      <c r="E16" s="4">
        <v>0</v>
      </c>
      <c r="F16" s="4">
        <v>0</v>
      </c>
      <c r="G16" s="4">
        <v>0</v>
      </c>
      <c r="H16" s="4">
        <v>0</v>
      </c>
      <c r="I16" s="4">
        <v>1</v>
      </c>
      <c r="J16" s="4">
        <v>0</v>
      </c>
      <c r="K16" s="4">
        <v>0</v>
      </c>
      <c r="L16" s="4">
        <v>0</v>
      </c>
      <c r="M16" s="4">
        <v>1</v>
      </c>
      <c r="N16" s="4">
        <v>0</v>
      </c>
      <c r="O16" s="4">
        <v>2</v>
      </c>
      <c r="P16" s="4">
        <v>0</v>
      </c>
      <c r="Q16" s="4">
        <v>1</v>
      </c>
      <c r="R16" s="4">
        <v>1</v>
      </c>
      <c r="S16" s="4">
        <v>1</v>
      </c>
      <c r="T16" s="4">
        <v>0</v>
      </c>
      <c r="U16" s="4">
        <v>0</v>
      </c>
      <c r="V16" s="4">
        <v>0</v>
      </c>
      <c r="W16" s="4">
        <v>0</v>
      </c>
      <c r="X16" s="4">
        <v>0</v>
      </c>
      <c r="Y16" s="4">
        <v>0</v>
      </c>
      <c r="Z16" s="5">
        <f>SUM(B16:Y16)</f>
        <v>4</v>
      </c>
    </row>
    <row r="17" spans="1:26" ht="12.75">
      <c r="A17" t="s">
        <v>533</v>
      </c>
      <c r="B17" s="4">
        <v>0</v>
      </c>
      <c r="C17" s="4">
        <v>0</v>
      </c>
      <c r="D17" s="4">
        <v>0</v>
      </c>
      <c r="E17" s="4">
        <v>0</v>
      </c>
      <c r="F17" s="4">
        <v>0</v>
      </c>
      <c r="G17" s="4">
        <v>0</v>
      </c>
      <c r="H17" s="4">
        <v>0</v>
      </c>
      <c r="I17" s="4">
        <v>0</v>
      </c>
      <c r="J17" s="4">
        <v>0</v>
      </c>
      <c r="K17" s="4">
        <v>0</v>
      </c>
      <c r="L17" s="4">
        <v>0</v>
      </c>
      <c r="M17" s="4">
        <v>1</v>
      </c>
      <c r="N17" s="4">
        <v>0</v>
      </c>
      <c r="O17" s="4">
        <v>0</v>
      </c>
      <c r="P17" s="4">
        <v>0</v>
      </c>
      <c r="Q17" s="4">
        <v>0</v>
      </c>
      <c r="R17" s="4">
        <v>0</v>
      </c>
      <c r="S17" s="4">
        <v>0</v>
      </c>
      <c r="T17" s="4">
        <v>0</v>
      </c>
      <c r="U17" s="4">
        <v>0</v>
      </c>
      <c r="V17" s="4">
        <v>0</v>
      </c>
      <c r="W17" s="4">
        <v>1</v>
      </c>
      <c r="X17" s="4">
        <v>0</v>
      </c>
      <c r="Y17" s="4">
        <v>0</v>
      </c>
      <c r="Z17" s="5">
        <f>SUM(B17:Y17)</f>
        <v>4</v>
      </c>
    </row>
    <row r="18" spans="1:26" ht="12.75">
      <c r="A18" t="s">
        <v>534</v>
      </c>
      <c r="B18" s="4">
        <v>0</v>
      </c>
      <c r="C18" s="4">
        <v>0</v>
      </c>
      <c r="D18" s="4">
        <v>0</v>
      </c>
      <c r="E18" s="4">
        <v>0</v>
      </c>
      <c r="F18" s="4">
        <v>0</v>
      </c>
      <c r="G18" s="4">
        <v>0</v>
      </c>
      <c r="H18" s="4">
        <v>0</v>
      </c>
      <c r="I18" s="4">
        <v>0</v>
      </c>
      <c r="J18" s="4">
        <v>0</v>
      </c>
      <c r="K18" s="4">
        <v>1</v>
      </c>
      <c r="L18" s="4">
        <v>0</v>
      </c>
      <c r="M18" s="4">
        <v>3</v>
      </c>
      <c r="N18" s="4">
        <v>1</v>
      </c>
      <c r="O18" s="4">
        <v>1</v>
      </c>
      <c r="P18" s="4">
        <v>0</v>
      </c>
      <c r="Q18" s="4">
        <v>1</v>
      </c>
      <c r="R18" s="4">
        <v>0</v>
      </c>
      <c r="S18" s="4">
        <v>1</v>
      </c>
      <c r="T18" s="4">
        <v>2</v>
      </c>
      <c r="U18" s="4">
        <v>3</v>
      </c>
      <c r="V18" s="4">
        <v>1</v>
      </c>
      <c r="W18" s="4">
        <v>0</v>
      </c>
      <c r="X18" s="4">
        <v>0</v>
      </c>
      <c r="Y18" s="4">
        <v>0</v>
      </c>
      <c r="Z18" s="5">
        <f>SUM(B18:Y18)</f>
        <v>4</v>
      </c>
    </row>
    <row r="19" spans="1:26" ht="12.75">
      <c r="A19" t="s">
        <v>535</v>
      </c>
      <c r="B19" s="4">
        <v>0</v>
      </c>
      <c r="C19" s="4">
        <v>0</v>
      </c>
      <c r="D19" s="4">
        <v>0</v>
      </c>
      <c r="E19" s="4">
        <v>0</v>
      </c>
      <c r="F19" s="4">
        <v>0</v>
      </c>
      <c r="G19" s="4">
        <v>0</v>
      </c>
      <c r="H19" s="4">
        <v>0</v>
      </c>
      <c r="I19" s="4">
        <v>0</v>
      </c>
      <c r="J19" s="4">
        <v>0</v>
      </c>
      <c r="K19" s="4">
        <v>1</v>
      </c>
      <c r="L19" s="4">
        <v>0</v>
      </c>
      <c r="M19" s="4">
        <v>0</v>
      </c>
      <c r="N19" s="4">
        <v>0</v>
      </c>
      <c r="O19" s="4">
        <v>0</v>
      </c>
      <c r="P19" s="4">
        <v>0</v>
      </c>
      <c r="Q19" s="4">
        <v>0</v>
      </c>
      <c r="R19" s="4">
        <v>0</v>
      </c>
      <c r="S19" s="4">
        <v>0</v>
      </c>
      <c r="T19" s="4">
        <v>0</v>
      </c>
      <c r="U19" s="4">
        <v>0</v>
      </c>
      <c r="V19" s="4">
        <v>0</v>
      </c>
      <c r="W19" s="4">
        <v>0</v>
      </c>
      <c r="X19" s="4">
        <v>0</v>
      </c>
      <c r="Y19" s="4">
        <v>0</v>
      </c>
      <c r="Z19" s="5">
        <f>SUM(B19:Y19)</f>
        <v>4</v>
      </c>
    </row>
    <row r="20" spans="1:26" ht="12.75">
      <c r="A20" t="s">
        <v>536</v>
      </c>
      <c r="B20" s="4">
        <v>0</v>
      </c>
      <c r="C20" s="4">
        <v>0</v>
      </c>
      <c r="D20" s="4">
        <v>0</v>
      </c>
      <c r="E20" s="4">
        <v>0</v>
      </c>
      <c r="F20" s="4">
        <v>0</v>
      </c>
      <c r="G20" s="4">
        <v>0</v>
      </c>
      <c r="H20" s="4">
        <v>0</v>
      </c>
      <c r="I20" s="4">
        <v>0</v>
      </c>
      <c r="J20" s="4">
        <v>1</v>
      </c>
      <c r="K20" s="4">
        <v>3</v>
      </c>
      <c r="L20" s="4">
        <v>0</v>
      </c>
      <c r="M20" s="4">
        <v>2</v>
      </c>
      <c r="N20" s="4">
        <v>0</v>
      </c>
      <c r="O20" s="4">
        <v>2</v>
      </c>
      <c r="P20" s="4">
        <v>0</v>
      </c>
      <c r="Q20" s="4">
        <v>0</v>
      </c>
      <c r="R20" s="4">
        <v>0</v>
      </c>
      <c r="S20" s="4">
        <v>0</v>
      </c>
      <c r="T20" s="4">
        <v>0</v>
      </c>
      <c r="U20" s="4">
        <v>0</v>
      </c>
      <c r="V20" s="4">
        <v>0</v>
      </c>
      <c r="W20" s="4">
        <v>1</v>
      </c>
      <c r="X20" s="4">
        <v>0</v>
      </c>
      <c r="Y20" s="4">
        <v>0</v>
      </c>
      <c r="Z20" s="5">
        <f>SUM(B20:Y20)</f>
        <v>4</v>
      </c>
    </row>
    <row r="21" spans="1:26" ht="12.75">
      <c r="A21" t="s">
        <v>537</v>
      </c>
      <c r="B21" s="4">
        <v>0</v>
      </c>
      <c r="C21" s="4">
        <v>0</v>
      </c>
      <c r="D21" s="4">
        <v>0</v>
      </c>
      <c r="E21" s="4">
        <v>0</v>
      </c>
      <c r="F21" s="4">
        <v>0</v>
      </c>
      <c r="G21" s="4">
        <v>0</v>
      </c>
      <c r="H21" s="4">
        <v>0</v>
      </c>
      <c r="I21" s="4">
        <v>0</v>
      </c>
      <c r="J21" s="4">
        <v>0</v>
      </c>
      <c r="K21" s="4">
        <v>2</v>
      </c>
      <c r="L21" s="4">
        <v>0</v>
      </c>
      <c r="M21" s="4">
        <v>1</v>
      </c>
      <c r="N21" s="4">
        <v>0</v>
      </c>
      <c r="O21" s="4">
        <v>0</v>
      </c>
      <c r="P21" s="4">
        <v>0</v>
      </c>
      <c r="Q21" s="4">
        <v>0</v>
      </c>
      <c r="R21" s="4">
        <v>0</v>
      </c>
      <c r="S21" s="4">
        <v>0</v>
      </c>
      <c r="T21" s="4">
        <v>0</v>
      </c>
      <c r="U21" s="4">
        <v>0</v>
      </c>
      <c r="V21" s="4">
        <v>0</v>
      </c>
      <c r="W21" s="4">
        <v>0</v>
      </c>
      <c r="X21" s="4">
        <v>0</v>
      </c>
      <c r="Y21" s="4">
        <v>0</v>
      </c>
      <c r="Z21" s="5">
        <f>SUM(B21:Y21)</f>
        <v>4</v>
      </c>
    </row>
    <row r="22" spans="1:26" ht="12.75">
      <c r="A22" t="s">
        <v>538</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1</v>
      </c>
      <c r="V22" s="4">
        <v>0</v>
      </c>
      <c r="W22" s="4">
        <v>0</v>
      </c>
      <c r="X22" s="4">
        <v>0</v>
      </c>
      <c r="Y22" s="4">
        <v>0</v>
      </c>
      <c r="Z22" s="5">
        <f>SUM(B22:Y22)</f>
        <v>4</v>
      </c>
    </row>
    <row r="23" spans="1:26" ht="12.75">
      <c r="A23" t="s">
        <v>539</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1</v>
      </c>
      <c r="U23" s="4">
        <v>0</v>
      </c>
      <c r="V23" s="4">
        <v>0</v>
      </c>
      <c r="W23" s="4">
        <v>0</v>
      </c>
      <c r="X23" s="4">
        <v>0</v>
      </c>
      <c r="Y23" s="4">
        <v>0</v>
      </c>
      <c r="Z23" s="5">
        <f>SUM(B23:Y23)</f>
        <v>4</v>
      </c>
    </row>
    <row r="24" spans="1:26" ht="12.75">
      <c r="A24" t="s">
        <v>540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1</v>
      </c>
      <c r="T24" s="4">
        <v>0</v>
      </c>
      <c r="U24" s="4">
        <v>5</v>
      </c>
      <c r="V24" s="4">
        <v>0</v>
      </c>
      <c r="W24" s="4">
        <v>1</v>
      </c>
      <c r="X24" s="4">
        <v>0</v>
      </c>
      <c r="Y24" s="4">
        <v>0</v>
      </c>
      <c r="Z24" s="5">
        <f>SUM(B24:Y24)</f>
        <v>4</v>
      </c>
    </row>
    <row r="25" spans="1:26" ht="12.75">
      <c r="A25" t="s">
        <v>541</v>
      </c>
      <c r="B25" s="4">
        <v>0</v>
      </c>
      <c r="C25" s="4">
        <v>0</v>
      </c>
      <c r="D25" s="4">
        <v>0</v>
      </c>
      <c r="E25" s="4">
        <v>0</v>
      </c>
      <c r="F25" s="4">
        <v>2</v>
      </c>
      <c r="G25" s="4">
        <v>88</v>
      </c>
      <c r="H25" s="4">
        <v>2</v>
      </c>
      <c r="I25" s="4">
        <v>103</v>
      </c>
      <c r="J25" s="4">
        <v>3</v>
      </c>
      <c r="K25" s="4">
        <v>50</v>
      </c>
      <c r="L25" s="4">
        <v>6</v>
      </c>
      <c r="M25" s="4">
        <v>12</v>
      </c>
      <c r="N25" s="4">
        <v>12</v>
      </c>
      <c r="O25" s="4">
        <v>63</v>
      </c>
      <c r="P25" s="4">
        <v>8</v>
      </c>
      <c r="Q25" s="4">
        <v>59</v>
      </c>
      <c r="R25" s="4">
        <v>12</v>
      </c>
      <c r="S25" s="4">
        <v>79</v>
      </c>
      <c r="T25" s="4">
        <v>11</v>
      </c>
      <c r="U25" s="4">
        <v>67</v>
      </c>
      <c r="V25" s="4">
        <v>3</v>
      </c>
      <c r="W25" s="4">
        <v>2</v>
      </c>
      <c r="X25" s="4">
        <v>0</v>
      </c>
      <c r="Y25" s="4">
        <v>0</v>
      </c>
      <c r="Z25" s="5">
        <f>SUM(B25:Y25)</f>
        <v>4</v>
      </c>
    </row>
    <row r="26" spans="1:26" ht="12.75">
      <c r="A26" t="s">
        <v>542</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3</v>
      </c>
      <c r="V26" s="4">
        <v>0</v>
      </c>
      <c r="W26" s="4">
        <v>0</v>
      </c>
      <c r="X26" s="4">
        <v>0</v>
      </c>
      <c r="Y26" s="4">
        <v>0</v>
      </c>
      <c r="Z26" s="5">
        <f>SUM(B26:Y26)</f>
        <v>4</v>
      </c>
    </row>
    <row r="27" spans="1:26" ht="12.75">
      <c r="A27" t="s">
        <v>543</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c r="T27" s="4">
        <v>3</v>
      </c>
      <c r="U27" s="4">
        <v>0</v>
      </c>
      <c r="V27" s="4">
        <v>0</v>
      </c>
      <c r="W27" s="4">
        <v>0</v>
      </c>
      <c r="X27" s="4">
        <v>0</v>
      </c>
      <c r="Y27" s="4">
        <v>0</v>
      </c>
      <c r="Z27" s="5">
        <f>SUM(B27:Y27)</f>
        <v>4</v>
      </c>
    </row>
    <row r="28" spans="1:26" ht="12.75">
      <c r="A28" t="s">
        <v>544</v>
      </c>
      <c r="B28" s="4">
        <v>0</v>
      </c>
      <c r="C28" s="4">
        <v>0</v>
      </c>
      <c r="D28" s="4">
        <v>0</v>
      </c>
      <c r="E28" s="4">
        <v>0</v>
      </c>
      <c r="F28" s="4">
        <v>3</v>
      </c>
      <c r="G28" s="4">
        <v>5</v>
      </c>
      <c r="H28" s="4">
        <v>0</v>
      </c>
      <c r="I28" s="4">
        <v>8</v>
      </c>
      <c r="J28" s="4">
        <v>1</v>
      </c>
      <c r="K28" s="4">
        <v>3</v>
      </c>
      <c r="L28" s="4">
        <v>2</v>
      </c>
      <c r="M28" s="4">
        <v>3</v>
      </c>
      <c r="N28" s="4">
        <v>8</v>
      </c>
      <c r="O28" s="4">
        <v>1</v>
      </c>
      <c r="P28" s="4">
        <v>1</v>
      </c>
      <c r="Q28" s="4">
        <v>4</v>
      </c>
      <c r="R28" s="4">
        <v>8</v>
      </c>
      <c r="S28" s="4">
        <v>3</v>
      </c>
      <c r="T28" s="4">
        <v>9</v>
      </c>
      <c r="U28" s="4">
        <v>9</v>
      </c>
      <c r="V28" s="4">
        <v>5</v>
      </c>
      <c r="W28" s="4">
        <v>0</v>
      </c>
      <c r="X28" s="4">
        <v>0</v>
      </c>
      <c r="Y28" s="4">
        <v>0</v>
      </c>
      <c r="Z28" s="5">
        <f>SUM(B28:Y28)</f>
        <v>4</v>
      </c>
    </row>
    <row r="29" spans="1:26" ht="12.75">
      <c r="A29" t="s">
        <v>545</v>
      </c>
      <c r="B29" s="4">
        <v>0</v>
      </c>
      <c r="C29" s="4">
        <v>0</v>
      </c>
      <c r="D29" s="4">
        <v>0</v>
      </c>
      <c r="E29" s="4">
        <v>0</v>
      </c>
      <c r="F29" s="4">
        <v>0</v>
      </c>
      <c r="G29" s="4">
        <v>0</v>
      </c>
      <c r="H29" s="4">
        <v>0</v>
      </c>
      <c r="I29" s="4">
        <v>0</v>
      </c>
      <c r="J29" s="4">
        <v>1</v>
      </c>
      <c r="K29" s="4">
        <v>0</v>
      </c>
      <c r="L29" s="4">
        <v>0</v>
      </c>
      <c r="M29" s="4">
        <v>0</v>
      </c>
      <c r="N29" s="4">
        <v>0</v>
      </c>
      <c r="O29" s="4">
        <v>0</v>
      </c>
      <c r="P29" s="4">
        <v>0</v>
      </c>
      <c r="Q29" s="4">
        <v>0</v>
      </c>
      <c r="R29" s="4">
        <v>1</v>
      </c>
      <c r="S29" s="4">
        <v>0</v>
      </c>
      <c r="T29" s="4">
        <v>0</v>
      </c>
      <c r="U29" s="4">
        <v>0</v>
      </c>
      <c r="V29" s="4">
        <v>0</v>
      </c>
      <c r="W29" s="4">
        <v>0</v>
      </c>
      <c r="X29" s="4">
        <v>0</v>
      </c>
      <c r="Y29" s="4">
        <v>0</v>
      </c>
      <c r="Z29" s="5">
        <f>SUM(B29:Y29)</f>
        <v>4</v>
      </c>
    </row>
    <row r="30" spans="1:26" ht="12.75">
      <c r="A30" t="s">
        <v>546</v>
      </c>
      <c r="B30" s="4">
        <v>0</v>
      </c>
      <c r="C30" s="4">
        <v>0</v>
      </c>
      <c r="D30" s="4">
        <v>0</v>
      </c>
      <c r="E30" s="4">
        <v>0</v>
      </c>
      <c r="F30" s="4">
        <v>0</v>
      </c>
      <c r="G30" s="4">
        <v>0</v>
      </c>
      <c r="H30" s="4">
        <v>2</v>
      </c>
      <c r="I30" s="4">
        <v>1</v>
      </c>
      <c r="J30" s="4">
        <v>2</v>
      </c>
      <c r="K30" s="4">
        <v>4</v>
      </c>
      <c r="L30" s="4">
        <v>1</v>
      </c>
      <c r="M30" s="4">
        <v>1</v>
      </c>
      <c r="N30" s="4">
        <v>1</v>
      </c>
      <c r="O30" s="4">
        <v>2</v>
      </c>
      <c r="P30" s="4">
        <v>1</v>
      </c>
      <c r="Q30" s="4">
        <v>1</v>
      </c>
      <c r="R30" s="4">
        <v>2</v>
      </c>
      <c r="S30" s="4">
        <v>3</v>
      </c>
      <c r="T30" s="4">
        <v>0</v>
      </c>
      <c r="U30" s="4">
        <v>2</v>
      </c>
      <c r="V30" s="4">
        <v>0</v>
      </c>
      <c r="W30" s="4">
        <v>0</v>
      </c>
      <c r="X30" s="4">
        <v>0</v>
      </c>
      <c r="Y30" s="4">
        <v>0</v>
      </c>
      <c r="Z30" s="5">
        <f>SUM(B30:Y30)</f>
        <v>4</v>
      </c>
    </row>
    <row r="31" spans="1:26" ht="12.75">
      <c r="A31" t="s">
        <v>547</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1</v>
      </c>
      <c r="T31" s="4">
        <v>0</v>
      </c>
      <c r="U31" s="4">
        <v>0</v>
      </c>
      <c r="V31" s="4">
        <v>0</v>
      </c>
      <c r="W31" s="4">
        <v>0</v>
      </c>
      <c r="X31" s="4">
        <v>0</v>
      </c>
      <c r="Y31" s="4">
        <v>0</v>
      </c>
      <c r="Z31" s="5">
        <f>SUM(B31:Y31)</f>
        <v>4</v>
      </c>
    </row>
    <row r="32" spans="1:26" ht="12.75">
      <c r="A32" t="s">
        <v>548</v>
      </c>
      <c r="B32" s="4">
        <v>0</v>
      </c>
      <c r="C32" s="4">
        <v>0</v>
      </c>
      <c r="D32" s="4">
        <v>0</v>
      </c>
      <c r="E32" s="4">
        <v>0</v>
      </c>
      <c r="F32" s="4">
        <v>0</v>
      </c>
      <c r="G32" s="4">
        <v>0</v>
      </c>
      <c r="H32" s="4">
        <v>0</v>
      </c>
      <c r="I32" s="4">
        <v>0</v>
      </c>
      <c r="J32" s="4">
        <v>0</v>
      </c>
      <c r="K32" s="4">
        <v>0</v>
      </c>
      <c r="L32" s="4">
        <v>0</v>
      </c>
      <c r="M32" s="4">
        <v>0</v>
      </c>
      <c r="N32" s="4">
        <v>0</v>
      </c>
      <c r="O32" s="4">
        <v>0</v>
      </c>
      <c r="P32" s="4">
        <v>0</v>
      </c>
      <c r="Q32" s="4">
        <v>0</v>
      </c>
      <c r="R32" s="4">
        <v>1</v>
      </c>
      <c r="S32" s="4">
        <v>0</v>
      </c>
      <c r="T32" s="4">
        <v>0</v>
      </c>
      <c r="U32" s="4">
        <v>0</v>
      </c>
      <c r="V32" s="4">
        <v>0</v>
      </c>
      <c r="W32" s="4">
        <v>0</v>
      </c>
      <c r="X32" s="4">
        <v>0</v>
      </c>
      <c r="Y32" s="4">
        <v>0</v>
      </c>
      <c r="Z32" s="5">
        <f>SUM(B32:Y32)</f>
        <v>4</v>
      </c>
    </row>
    <row r="33" spans="1:26" ht="12.75">
      <c r="A33" t="s">
        <v>549</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c r="T33" s="4">
        <v>1</v>
      </c>
      <c r="U33" s="4">
        <v>0</v>
      </c>
      <c r="V33" s="4">
        <v>0</v>
      </c>
      <c r="W33" s="4">
        <v>0</v>
      </c>
      <c r="X33" s="4">
        <v>0</v>
      </c>
      <c r="Y33" s="4">
        <v>0</v>
      </c>
      <c r="Z33" s="5">
        <f>SUM(B33:Y33)</f>
        <v>4</v>
      </c>
    </row>
    <row r="34" spans="1:26" ht="12.75">
      <c r="A34" t="s">
        <v>550</v>
      </c>
      <c r="B34" s="4">
        <v>0</v>
      </c>
      <c r="C34" s="4">
        <v>0</v>
      </c>
      <c r="D34" s="4">
        <v>0</v>
      </c>
      <c r="E34" s="4">
        <v>0</v>
      </c>
      <c r="F34" s="4">
        <v>0</v>
      </c>
      <c r="G34" s="4">
        <v>0</v>
      </c>
      <c r="H34" s="4">
        <v>0</v>
      </c>
      <c r="I34" s="4">
        <v>0</v>
      </c>
      <c r="J34" s="4">
        <v>1</v>
      </c>
      <c r="K34" s="4">
        <v>0</v>
      </c>
      <c r="L34" s="4">
        <v>0</v>
      </c>
      <c r="M34" s="4">
        <v>0</v>
      </c>
      <c r="N34" s="4">
        <v>1</v>
      </c>
      <c r="O34" s="4">
        <v>0</v>
      </c>
      <c r="P34" s="4">
        <v>0</v>
      </c>
      <c r="Q34" s="4">
        <v>0</v>
      </c>
      <c r="R34" s="4">
        <v>0</v>
      </c>
      <c r="S34" s="4">
        <v>0</v>
      </c>
      <c r="T34" s="4">
        <v>0</v>
      </c>
      <c r="U34" s="4">
        <v>0</v>
      </c>
      <c r="V34" s="4">
        <v>0</v>
      </c>
      <c r="W34" s="4">
        <v>0</v>
      </c>
      <c r="X34" s="4">
        <v>0</v>
      </c>
      <c r="Y34" s="4">
        <v>0</v>
      </c>
      <c r="Z34" s="5">
        <f>SUM(B34:Y34)</f>
        <v>4</v>
      </c>
    </row>
    <row r="35" spans="1:26" ht="12.75">
      <c r="A35" t="s">
        <v>551</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c r="T35" s="4">
        <v>1</v>
      </c>
      <c r="U35" s="4">
        <v>0</v>
      </c>
      <c r="V35" s="4">
        <v>0</v>
      </c>
      <c r="W35" s="4">
        <v>0</v>
      </c>
      <c r="X35" s="4">
        <v>0</v>
      </c>
      <c r="Y35" s="4">
        <v>0</v>
      </c>
      <c r="Z35" s="5">
        <f>SUM(B35:Y35)</f>
        <v>4</v>
      </c>
    </row>
    <row r="36" spans="1:26" ht="12.75">
      <c r="A36" t="s">
        <v>552</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1</v>
      </c>
      <c r="T36" s="4">
        <v>0</v>
      </c>
      <c r="U36" s="4">
        <v>0</v>
      </c>
      <c r="V36" s="4">
        <v>0</v>
      </c>
      <c r="W36" s="4">
        <v>0</v>
      </c>
      <c r="X36" s="4">
        <v>0</v>
      </c>
      <c r="Y36" s="4">
        <v>0</v>
      </c>
      <c r="Z36" s="5">
        <f>SUM(B36:Y36)</f>
        <v>4</v>
      </c>
    </row>
    <row r="37" spans="1:26" ht="12.75">
      <c r="A37" t="s">
        <v>553</v>
      </c>
      <c r="B37" s="4">
        <v>0</v>
      </c>
      <c r="C37" s="4">
        <v>0</v>
      </c>
      <c r="D37" s="4">
        <v>0</v>
      </c>
      <c r="E37" s="4">
        <v>0</v>
      </c>
      <c r="F37" s="4">
        <v>0</v>
      </c>
      <c r="G37" s="4">
        <v>0</v>
      </c>
      <c r="H37" s="4">
        <v>0</v>
      </c>
      <c r="I37" s="4">
        <v>0</v>
      </c>
      <c r="J37" s="4">
        <v>0</v>
      </c>
      <c r="K37" s="4">
        <v>0</v>
      </c>
      <c r="L37" s="4">
        <v>0</v>
      </c>
      <c r="M37" s="4">
        <v>0</v>
      </c>
      <c r="N37" s="4">
        <v>0</v>
      </c>
      <c r="O37" s="4">
        <v>1</v>
      </c>
      <c r="P37" s="4">
        <v>0</v>
      </c>
      <c r="Q37" s="4">
        <v>0</v>
      </c>
      <c r="R37" s="4">
        <v>0</v>
      </c>
      <c r="S37" s="4">
        <v>0</v>
      </c>
      <c r="T37" s="4">
        <v>0</v>
      </c>
      <c r="U37" s="4">
        <v>0</v>
      </c>
      <c r="V37" s="4">
        <v>0</v>
      </c>
      <c r="W37" s="4">
        <v>0</v>
      </c>
      <c r="X37" s="4">
        <v>0</v>
      </c>
      <c r="Y37" s="4">
        <v>0</v>
      </c>
      <c r="Z37" s="5">
        <f>SUM(B37:Y37)</f>
        <v>4</v>
      </c>
    </row>
    <row r="38" spans="1:26" ht="12.75">
      <c r="A38" t="s">
        <v>554</v>
      </c>
      <c r="B38" s="4">
        <v>0</v>
      </c>
      <c r="C38" s="4">
        <v>0</v>
      </c>
      <c r="D38" s="4">
        <v>0</v>
      </c>
      <c r="E38" s="4">
        <v>0</v>
      </c>
      <c r="F38" s="4">
        <v>0</v>
      </c>
      <c r="G38" s="4">
        <v>0</v>
      </c>
      <c r="H38" s="4">
        <v>0</v>
      </c>
      <c r="I38" s="4">
        <v>0</v>
      </c>
      <c r="J38" s="4">
        <v>0</v>
      </c>
      <c r="K38" s="4">
        <v>0</v>
      </c>
      <c r="L38" s="4">
        <v>0</v>
      </c>
      <c r="M38" s="4">
        <v>0</v>
      </c>
      <c r="N38" s="4">
        <v>0</v>
      </c>
      <c r="O38" s="4">
        <v>0</v>
      </c>
      <c r="P38" s="4">
        <v>1</v>
      </c>
      <c r="Q38" s="4">
        <v>0</v>
      </c>
      <c r="R38" s="4">
        <v>0</v>
      </c>
      <c r="S38" s="4">
        <v>0</v>
      </c>
      <c r="T38" s="4">
        <v>0</v>
      </c>
      <c r="U38" s="4">
        <v>0</v>
      </c>
      <c r="V38" s="4">
        <v>0</v>
      </c>
      <c r="W38" s="4">
        <v>0</v>
      </c>
      <c r="X38" s="4">
        <v>0</v>
      </c>
      <c r="Y38" s="4">
        <v>0</v>
      </c>
      <c r="Z38" s="5">
        <f>SUM(B38:Y38)</f>
        <v>4</v>
      </c>
    </row>
    <row r="39" spans="1:26" ht="12.75">
      <c r="A39" t="s">
        <v>555</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1</v>
      </c>
      <c r="T39" s="4">
        <v>0</v>
      </c>
      <c r="U39" s="4">
        <v>1</v>
      </c>
      <c r="V39" s="4">
        <v>0</v>
      </c>
      <c r="W39" s="4">
        <v>1</v>
      </c>
      <c r="X39" s="4">
        <v>0</v>
      </c>
      <c r="Y39" s="4">
        <v>0</v>
      </c>
      <c r="Z39" s="5">
        <f>SUM(B39:Y39)</f>
        <v>4</v>
      </c>
    </row>
    <row r="40" spans="1:26" ht="12.75">
      <c r="A40" t="s">
        <v>556</v>
      </c>
      <c r="B40" s="4">
        <v>0</v>
      </c>
      <c r="C40" s="4">
        <v>0</v>
      </c>
      <c r="D40" s="4">
        <v>0</v>
      </c>
      <c r="E40" s="4">
        <v>0</v>
      </c>
      <c r="F40" s="4">
        <v>0</v>
      </c>
      <c r="G40" s="4">
        <v>0</v>
      </c>
      <c r="H40" s="4">
        <v>0</v>
      </c>
      <c r="I40" s="4">
        <v>1</v>
      </c>
      <c r="J40" s="4">
        <v>0</v>
      </c>
      <c r="K40" s="4">
        <v>1</v>
      </c>
      <c r="L40" s="4">
        <v>0</v>
      </c>
      <c r="M40" s="4">
        <v>1</v>
      </c>
      <c r="N40" s="4">
        <v>0</v>
      </c>
      <c r="O40" s="4">
        <v>0</v>
      </c>
      <c r="P40" s="4">
        <v>1</v>
      </c>
      <c r="Q40" s="4">
        <v>0</v>
      </c>
      <c r="R40" s="4">
        <v>0</v>
      </c>
      <c r="S40" s="4">
        <v>0</v>
      </c>
      <c r="T40" s="4">
        <v>1</v>
      </c>
      <c r="U40" s="4">
        <v>0</v>
      </c>
      <c r="V40" s="4">
        <v>0</v>
      </c>
      <c r="W40" s="4">
        <v>0</v>
      </c>
      <c r="X40" s="4">
        <v>0</v>
      </c>
      <c r="Y40" s="4">
        <v>0</v>
      </c>
      <c r="Z40" s="5">
        <f>SUM(B40:Y40)</f>
        <v>4</v>
      </c>
    </row>
    <row r="41" spans="1:26" ht="12.75">
      <c r="A41" t="s">
        <v>557</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1</v>
      </c>
      <c r="U41" s="4">
        <v>0</v>
      </c>
      <c r="V41" s="4">
        <v>0</v>
      </c>
      <c r="W41" s="4">
        <v>0</v>
      </c>
      <c r="X41" s="4">
        <v>0</v>
      </c>
      <c r="Y41" s="4">
        <v>0</v>
      </c>
      <c r="Z41" s="5">
        <f>SUM(B41:Y41)</f>
        <v>4</v>
      </c>
    </row>
    <row r="42" spans="1:26" ht="12.75">
      <c r="A42" t="s">
        <v>558</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1</v>
      </c>
      <c r="T42" s="4">
        <v>0</v>
      </c>
      <c r="U42" s="4">
        <v>0</v>
      </c>
      <c r="V42" s="4">
        <v>0</v>
      </c>
      <c r="W42" s="4">
        <v>0</v>
      </c>
      <c r="X42" s="4">
        <v>0</v>
      </c>
      <c r="Y42" s="4">
        <v>0</v>
      </c>
      <c r="Z42" s="5">
        <f>SUM(B42:Y42)</f>
        <v>4</v>
      </c>
    </row>
    <row r="43" spans="1:26" ht="12.75">
      <c r="A43" t="s">
        <v>559</v>
      </c>
      <c r="B43" s="4">
        <v>0</v>
      </c>
      <c r="C43" s="4">
        <v>0</v>
      </c>
      <c r="D43" s="4">
        <v>0</v>
      </c>
      <c r="E43" s="4">
        <v>0</v>
      </c>
      <c r="F43" s="4">
        <v>0</v>
      </c>
      <c r="G43" s="4">
        <v>0</v>
      </c>
      <c r="H43" s="4">
        <v>0</v>
      </c>
      <c r="I43" s="4">
        <v>0</v>
      </c>
      <c r="J43" s="4">
        <v>0</v>
      </c>
      <c r="K43" s="4">
        <v>0</v>
      </c>
      <c r="L43" s="4">
        <v>0</v>
      </c>
      <c r="M43" s="4">
        <v>0</v>
      </c>
      <c r="N43" s="4">
        <v>0</v>
      </c>
      <c r="O43" s="4">
        <v>0</v>
      </c>
      <c r="P43" s="4">
        <v>4</v>
      </c>
      <c r="Q43" s="4">
        <v>0</v>
      </c>
      <c r="R43" s="4">
        <v>0</v>
      </c>
      <c r="S43" s="4">
        <v>0</v>
      </c>
      <c r="T43" s="4">
        <v>1</v>
      </c>
      <c r="U43" s="4">
        <v>0</v>
      </c>
      <c r="V43" s="4">
        <v>0</v>
      </c>
      <c r="W43" s="4">
        <v>0</v>
      </c>
      <c r="X43" s="4">
        <v>0</v>
      </c>
      <c r="Y43" s="4">
        <v>0</v>
      </c>
      <c r="Z43" s="5">
        <f>SUM(B43:Y43)</f>
        <v>4</v>
      </c>
    </row>
    <row r="44" spans="1:26" ht="12.75">
      <c r="A44" t="s">
        <v>560</v>
      </c>
      <c r="B44" s="4">
        <v>0</v>
      </c>
      <c r="C44" s="4">
        <v>0</v>
      </c>
      <c r="D44" s="4">
        <v>0</v>
      </c>
      <c r="E44" s="4">
        <v>0</v>
      </c>
      <c r="F44" s="4">
        <v>0</v>
      </c>
      <c r="G44" s="4">
        <v>0</v>
      </c>
      <c r="H44" s="4">
        <v>1</v>
      </c>
      <c r="I44" s="4">
        <v>0</v>
      </c>
      <c r="J44" s="4">
        <v>2</v>
      </c>
      <c r="K44" s="4">
        <v>0</v>
      </c>
      <c r="L44" s="4">
        <v>1</v>
      </c>
      <c r="M44" s="4">
        <v>0</v>
      </c>
      <c r="N44" s="4">
        <v>4</v>
      </c>
      <c r="O44" s="4">
        <v>0</v>
      </c>
      <c r="P44" s="4">
        <v>4</v>
      </c>
      <c r="Q44" s="4">
        <v>0</v>
      </c>
      <c r="R44" s="4">
        <v>1</v>
      </c>
      <c r="S44" s="4">
        <v>0</v>
      </c>
      <c r="T44" s="4">
        <v>2</v>
      </c>
      <c r="U44" s="4">
        <v>0</v>
      </c>
      <c r="V44" s="4">
        <v>0</v>
      </c>
      <c r="W44" s="4">
        <v>0</v>
      </c>
      <c r="X44" s="4">
        <v>0</v>
      </c>
      <c r="Y44" s="4">
        <v>0</v>
      </c>
      <c r="Z44" s="5">
        <f>SUM(B44:Y44)</f>
        <v>4</v>
      </c>
    </row>
    <row r="45" spans="1:26" ht="12.75">
      <c r="A45" t="s">
        <v>561</v>
      </c>
      <c r="B45" s="4">
        <v>0</v>
      </c>
      <c r="C45" s="4">
        <v>0</v>
      </c>
      <c r="D45" s="4">
        <v>0</v>
      </c>
      <c r="E45" s="4">
        <v>1</v>
      </c>
      <c r="F45" s="4">
        <v>3</v>
      </c>
      <c r="G45" s="4">
        <v>5</v>
      </c>
      <c r="H45" s="4">
        <v>7</v>
      </c>
      <c r="I45" s="4">
        <v>4</v>
      </c>
      <c r="J45" s="4">
        <v>0</v>
      </c>
      <c r="K45" s="4">
        <v>3</v>
      </c>
      <c r="L45" s="4">
        <v>2</v>
      </c>
      <c r="M45" s="4">
        <v>2</v>
      </c>
      <c r="N45" s="4">
        <v>1</v>
      </c>
      <c r="O45" s="4">
        <v>4</v>
      </c>
      <c r="P45" s="4">
        <v>1</v>
      </c>
      <c r="Q45" s="4">
        <v>3</v>
      </c>
      <c r="R45" s="4">
        <v>3</v>
      </c>
      <c r="S45" s="4">
        <v>2</v>
      </c>
      <c r="T45" s="4">
        <v>4</v>
      </c>
      <c r="U45" s="4">
        <v>3</v>
      </c>
      <c r="V45" s="4">
        <v>1</v>
      </c>
      <c r="W45" s="4">
        <v>0</v>
      </c>
      <c r="X45" s="4">
        <v>0</v>
      </c>
      <c r="Y45" s="4">
        <v>0</v>
      </c>
      <c r="Z45" s="5">
        <f>SUM(B45:Y45)</f>
        <v>4</v>
      </c>
    </row>
    <row r="46" spans="1:26" ht="12.75">
      <c r="A46" t="s">
        <v>562</v>
      </c>
      <c r="B46" s="4">
        <v>0</v>
      </c>
      <c r="C46" s="4">
        <v>0</v>
      </c>
      <c r="D46" s="4">
        <v>0</v>
      </c>
      <c r="E46" s="4">
        <v>0</v>
      </c>
      <c r="F46" s="4">
        <v>1</v>
      </c>
      <c r="G46" s="4">
        <v>0</v>
      </c>
      <c r="H46" s="4">
        <v>1</v>
      </c>
      <c r="I46" s="4">
        <v>0</v>
      </c>
      <c r="J46" s="4">
        <v>1</v>
      </c>
      <c r="K46" s="4">
        <v>0</v>
      </c>
      <c r="L46" s="4">
        <v>1</v>
      </c>
      <c r="M46" s="4">
        <v>0</v>
      </c>
      <c r="N46" s="4">
        <v>2</v>
      </c>
      <c r="O46" s="4">
        <v>0</v>
      </c>
      <c r="P46" s="4">
        <v>1</v>
      </c>
      <c r="Q46" s="4">
        <v>0</v>
      </c>
      <c r="R46" s="4">
        <v>0</v>
      </c>
      <c r="S46" s="4">
        <v>0</v>
      </c>
      <c r="T46" s="4">
        <v>0</v>
      </c>
      <c r="U46" s="4">
        <v>0</v>
      </c>
      <c r="V46" s="4">
        <v>1</v>
      </c>
      <c r="W46" s="4">
        <v>0</v>
      </c>
      <c r="X46" s="4">
        <v>0</v>
      </c>
      <c r="Y46" s="4">
        <v>0</v>
      </c>
      <c r="Z46" s="5">
        <f>SUM(B46:Y46)</f>
        <v>4</v>
      </c>
    </row>
    <row r="47" spans="1:26" ht="12.75">
      <c r="A47" t="s">
        <v>563</v>
      </c>
      <c r="B47" s="4">
        <v>0</v>
      </c>
      <c r="C47" s="4">
        <v>0</v>
      </c>
      <c r="D47" s="4">
        <v>0</v>
      </c>
      <c r="E47" s="4">
        <v>0</v>
      </c>
      <c r="F47" s="4">
        <v>0</v>
      </c>
      <c r="G47" s="4">
        <v>0</v>
      </c>
      <c r="H47" s="4">
        <v>0</v>
      </c>
      <c r="I47" s="4">
        <v>0</v>
      </c>
      <c r="J47" s="4">
        <v>0</v>
      </c>
      <c r="K47" s="4">
        <v>0</v>
      </c>
      <c r="L47" s="4">
        <v>0</v>
      </c>
      <c r="M47" s="4">
        <v>0</v>
      </c>
      <c r="N47" s="4">
        <v>0</v>
      </c>
      <c r="O47" s="4">
        <v>0</v>
      </c>
      <c r="P47" s="4">
        <v>0</v>
      </c>
      <c r="Q47" s="4">
        <v>1</v>
      </c>
      <c r="R47" s="4">
        <v>1</v>
      </c>
      <c r="S47" s="4">
        <v>2</v>
      </c>
      <c r="T47" s="4">
        <v>0</v>
      </c>
      <c r="U47" s="4">
        <v>0</v>
      </c>
      <c r="V47" s="4">
        <v>0</v>
      </c>
      <c r="W47" s="4">
        <v>0</v>
      </c>
      <c r="X47" s="4">
        <v>0</v>
      </c>
      <c r="Y47" s="4">
        <v>0</v>
      </c>
      <c r="Z47" s="5">
        <f>SUM(B47:Y47)</f>
        <v>4</v>
      </c>
    </row>
    <row r="48" spans="1:26" ht="12.75">
      <c r="A48" t="s">
        <v>564</v>
      </c>
      <c r="B48" s="4">
        <v>0</v>
      </c>
      <c r="C48" s="4">
        <v>0</v>
      </c>
      <c r="D48" s="4">
        <v>0</v>
      </c>
      <c r="E48" s="4">
        <v>0</v>
      </c>
      <c r="F48" s="4">
        <v>0</v>
      </c>
      <c r="G48" s="4">
        <v>0</v>
      </c>
      <c r="H48" s="4">
        <v>0</v>
      </c>
      <c r="I48" s="4">
        <v>0</v>
      </c>
      <c r="J48" s="4">
        <v>0</v>
      </c>
      <c r="K48" s="4">
        <v>0</v>
      </c>
      <c r="L48" s="4">
        <v>0</v>
      </c>
      <c r="M48" s="4">
        <v>0</v>
      </c>
      <c r="N48" s="4">
        <v>0</v>
      </c>
      <c r="O48" s="4">
        <v>1</v>
      </c>
      <c r="P48" s="4">
        <v>0</v>
      </c>
      <c r="Q48" s="4">
        <v>2</v>
      </c>
      <c r="R48" s="4">
        <v>0</v>
      </c>
      <c r="S48" s="4">
        <v>0</v>
      </c>
      <c r="T48" s="4">
        <v>0</v>
      </c>
      <c r="U48" s="4">
        <v>0</v>
      </c>
      <c r="V48" s="4">
        <v>0</v>
      </c>
      <c r="W48" s="4">
        <v>0</v>
      </c>
      <c r="X48" s="4">
        <v>0</v>
      </c>
      <c r="Y48" s="4">
        <v>0</v>
      </c>
      <c r="Z48" s="5">
        <f>SUM(B48:Y48)</f>
        <v>4</v>
      </c>
    </row>
    <row r="49" spans="1:26" ht="12.75">
      <c r="A49" t="s">
        <v>565</v>
      </c>
      <c r="B49" s="4">
        <v>0</v>
      </c>
      <c r="C49" s="4">
        <v>0</v>
      </c>
      <c r="D49" s="4">
        <v>0</v>
      </c>
      <c r="E49" s="4">
        <v>0</v>
      </c>
      <c r="F49" s="4">
        <v>0</v>
      </c>
      <c r="G49" s="4">
        <v>0</v>
      </c>
      <c r="H49" s="4">
        <v>0</v>
      </c>
      <c r="I49" s="4">
        <v>0</v>
      </c>
      <c r="J49" s="4">
        <v>0</v>
      </c>
      <c r="K49" s="4">
        <v>0</v>
      </c>
      <c r="L49" s="4">
        <v>0</v>
      </c>
      <c r="M49" s="4">
        <v>0</v>
      </c>
      <c r="N49" s="4">
        <v>0</v>
      </c>
      <c r="O49" s="4">
        <v>0</v>
      </c>
      <c r="P49" s="4">
        <v>1</v>
      </c>
      <c r="Q49" s="4">
        <v>0</v>
      </c>
      <c r="R49" s="4">
        <v>0</v>
      </c>
      <c r="S49" s="4">
        <v>0</v>
      </c>
      <c r="T49" s="4">
        <v>0</v>
      </c>
      <c r="U49" s="4">
        <v>0</v>
      </c>
      <c r="V49" s="4">
        <v>0</v>
      </c>
      <c r="W49" s="4">
        <v>0</v>
      </c>
      <c r="X49" s="4">
        <v>0</v>
      </c>
      <c r="Y49" s="4">
        <v>0</v>
      </c>
      <c r="Z49" s="5">
        <f>SUM(B49:Y49)</f>
        <v>4</v>
      </c>
    </row>
    <row r="50" spans="1:26" ht="12.75">
      <c r="A50" t="s">
        <v>566</v>
      </c>
      <c r="B50" s="4">
        <v>0</v>
      </c>
      <c r="C50" s="4">
        <v>0</v>
      </c>
      <c r="D50" s="4">
        <v>0</v>
      </c>
      <c r="E50" s="4">
        <v>0</v>
      </c>
      <c r="F50" s="4">
        <v>0</v>
      </c>
      <c r="G50" s="4">
        <v>0</v>
      </c>
      <c r="H50" s="4">
        <v>0</v>
      </c>
      <c r="I50" s="4">
        <v>0</v>
      </c>
      <c r="J50" s="4">
        <v>0</v>
      </c>
      <c r="K50" s="4">
        <v>0</v>
      </c>
      <c r="L50" s="4">
        <v>0</v>
      </c>
      <c r="M50" s="4">
        <v>0</v>
      </c>
      <c r="N50" s="4">
        <v>0</v>
      </c>
      <c r="O50" s="4">
        <v>0</v>
      </c>
      <c r="P50" s="4">
        <v>0</v>
      </c>
      <c r="Q50" s="4">
        <v>1</v>
      </c>
      <c r="R50" s="4">
        <v>0</v>
      </c>
      <c r="S50" s="4">
        <v>0</v>
      </c>
      <c r="T50" s="4">
        <v>0</v>
      </c>
      <c r="U50" s="4">
        <v>0</v>
      </c>
      <c r="V50" s="4">
        <v>0</v>
      </c>
      <c r="W50" s="4">
        <v>0</v>
      </c>
      <c r="X50" s="4">
        <v>0</v>
      </c>
      <c r="Y50" s="4">
        <v>0</v>
      </c>
      <c r="Z50" s="5">
        <f>SUM(B50:Y50)</f>
        <v>4</v>
      </c>
    </row>
    <row r="51" spans="1:26" ht="12.75">
      <c r="A51" t="s">
        <v>567</v>
      </c>
      <c r="B51" s="4">
        <v>0</v>
      </c>
      <c r="C51" s="4">
        <v>0</v>
      </c>
      <c r="D51" s="4">
        <v>0</v>
      </c>
      <c r="E51" s="4">
        <v>0</v>
      </c>
      <c r="F51" s="4">
        <v>0</v>
      </c>
      <c r="G51" s="4">
        <v>1</v>
      </c>
      <c r="H51" s="4">
        <v>5</v>
      </c>
      <c r="I51" s="4">
        <v>5</v>
      </c>
      <c r="J51" s="4">
        <v>1</v>
      </c>
      <c r="K51" s="4">
        <v>4</v>
      </c>
      <c r="L51" s="4">
        <v>3</v>
      </c>
      <c r="M51" s="4">
        <v>3</v>
      </c>
      <c r="N51" s="4">
        <v>5</v>
      </c>
      <c r="O51" s="4">
        <v>1</v>
      </c>
      <c r="P51" s="4">
        <v>2</v>
      </c>
      <c r="Q51" s="4">
        <v>1</v>
      </c>
      <c r="R51" s="4">
        <v>1</v>
      </c>
      <c r="S51" s="4">
        <v>1</v>
      </c>
      <c r="T51" s="4">
        <v>1</v>
      </c>
      <c r="U51" s="4">
        <v>4</v>
      </c>
      <c r="V51" s="4">
        <v>0</v>
      </c>
      <c r="W51" s="4">
        <v>1</v>
      </c>
      <c r="X51" s="4">
        <v>0</v>
      </c>
      <c r="Y51" s="4">
        <v>0</v>
      </c>
      <c r="Z51" s="5">
        <f>SUM(B51:Y51)</f>
        <v>4</v>
      </c>
    </row>
    <row r="52" spans="1:26" ht="12.75">
      <c r="A52" t="s">
        <v>568</v>
      </c>
      <c r="B52" s="4">
        <v>0</v>
      </c>
      <c r="C52" s="4">
        <v>0</v>
      </c>
      <c r="D52" s="4">
        <v>0</v>
      </c>
      <c r="E52" s="4">
        <v>0</v>
      </c>
      <c r="F52" s="4">
        <v>0</v>
      </c>
      <c r="G52" s="4">
        <v>0</v>
      </c>
      <c r="H52" s="4">
        <v>0</v>
      </c>
      <c r="I52" s="4">
        <v>0</v>
      </c>
      <c r="J52" s="4">
        <v>0</v>
      </c>
      <c r="K52" s="4">
        <v>0</v>
      </c>
      <c r="L52" s="4">
        <v>0</v>
      </c>
      <c r="M52" s="4">
        <v>0</v>
      </c>
      <c r="N52" s="4">
        <v>0</v>
      </c>
      <c r="O52" s="4">
        <v>1</v>
      </c>
      <c r="P52" s="4">
        <v>1</v>
      </c>
      <c r="Q52" s="4">
        <v>1</v>
      </c>
      <c r="R52" s="4">
        <v>1</v>
      </c>
      <c r="S52" s="4">
        <v>1</v>
      </c>
      <c r="T52" s="4">
        <v>1</v>
      </c>
      <c r="U52" s="4">
        <v>2</v>
      </c>
      <c r="V52" s="4">
        <v>0</v>
      </c>
      <c r="W52" s="4">
        <v>2</v>
      </c>
      <c r="X52" s="4">
        <v>0</v>
      </c>
      <c r="Y52" s="4">
        <v>0</v>
      </c>
      <c r="Z52" s="5">
        <f>SUM(B52:Y52)</f>
        <v>4</v>
      </c>
    </row>
    <row r="53" spans="1:26" ht="12.75">
      <c r="A53" t="s">
        <v>569</v>
      </c>
      <c r="B53" s="4">
        <v>0</v>
      </c>
      <c r="C53" s="4">
        <v>0</v>
      </c>
      <c r="D53" s="4">
        <v>0</v>
      </c>
      <c r="E53" s="4">
        <v>0</v>
      </c>
      <c r="F53" s="4">
        <v>0</v>
      </c>
      <c r="G53" s="4">
        <v>0</v>
      </c>
      <c r="H53" s="4">
        <v>0</v>
      </c>
      <c r="I53" s="4">
        <v>0</v>
      </c>
      <c r="J53" s="4">
        <v>0</v>
      </c>
      <c r="K53" s="4">
        <v>0</v>
      </c>
      <c r="L53" s="4">
        <v>0</v>
      </c>
      <c r="M53" s="4">
        <v>0</v>
      </c>
      <c r="N53" s="4">
        <v>0</v>
      </c>
      <c r="O53" s="4">
        <v>1</v>
      </c>
      <c r="P53" s="4">
        <v>0</v>
      </c>
      <c r="Q53" s="4">
        <v>0</v>
      </c>
      <c r="R53" s="4">
        <v>0</v>
      </c>
      <c r="S53" s="4">
        <v>0</v>
      </c>
      <c r="T53" s="4">
        <v>2</v>
      </c>
      <c r="U53" s="4">
        <v>0</v>
      </c>
      <c r="V53" s="4">
        <v>2</v>
      </c>
      <c r="W53" s="4">
        <v>0</v>
      </c>
      <c r="X53" s="4">
        <v>0</v>
      </c>
      <c r="Y53" s="4">
        <v>0</v>
      </c>
      <c r="Z53" s="5">
        <f>SUM(B53:Y53)</f>
        <v>4</v>
      </c>
    </row>
    <row r="54" spans="1:26" ht="12.75">
      <c r="A54" t="s">
        <v>570</v>
      </c>
      <c r="B54" s="4">
        <v>0</v>
      </c>
      <c r="C54" s="4">
        <v>0</v>
      </c>
      <c r="D54" s="4">
        <v>0</v>
      </c>
      <c r="E54" s="4">
        <v>0</v>
      </c>
      <c r="F54" s="4">
        <v>0</v>
      </c>
      <c r="G54" s="4">
        <v>0</v>
      </c>
      <c r="H54" s="4">
        <v>0</v>
      </c>
      <c r="I54" s="4">
        <v>0</v>
      </c>
      <c r="J54" s="4">
        <v>0</v>
      </c>
      <c r="K54" s="4">
        <v>0</v>
      </c>
      <c r="L54" s="4">
        <v>0</v>
      </c>
      <c r="M54" s="4">
        <v>0</v>
      </c>
      <c r="N54" s="4">
        <v>0</v>
      </c>
      <c r="O54" s="4">
        <v>0</v>
      </c>
      <c r="P54" s="4">
        <v>2</v>
      </c>
      <c r="Q54" s="4">
        <v>1</v>
      </c>
      <c r="R54" s="4">
        <v>3</v>
      </c>
      <c r="S54" s="4">
        <v>3</v>
      </c>
      <c r="T54" s="4">
        <v>2</v>
      </c>
      <c r="U54" s="4">
        <v>2</v>
      </c>
      <c r="V54" s="4">
        <v>2</v>
      </c>
      <c r="W54" s="4">
        <v>0</v>
      </c>
      <c r="X54" s="4">
        <v>0</v>
      </c>
      <c r="Y54" s="4">
        <v>0</v>
      </c>
      <c r="Z54" s="5">
        <f>SUM(B54:Y54)</f>
        <v>4</v>
      </c>
    </row>
    <row r="55" spans="1:26" ht="12.75">
      <c r="A55" s="2" t="s">
        <v>520</v>
      </c>
      <c r="B55" s="5">
        <f>SUM(B7:B54)</f>
        <v>4</v>
      </c>
      <c r="C55" s="5">
        <f>SUM(C7:C54)</f>
        <v>4</v>
      </c>
      <c r="D55" s="5">
        <f>SUM(D7:D54)</f>
        <v>4</v>
      </c>
      <c r="E55" s="5">
        <f>SUM(E7:E54)</f>
        <v>4</v>
      </c>
      <c r="F55" s="5">
        <f>SUM(F7:F54)</f>
        <v>4</v>
      </c>
      <c r="G55" s="5">
        <f>SUM(G7:G54)</f>
        <v>4</v>
      </c>
      <c r="H55" s="5">
        <f>SUM(H7:H54)</f>
        <v>4</v>
      </c>
      <c r="I55" s="5">
        <f>SUM(I7:I54)</f>
        <v>4</v>
      </c>
      <c r="J55" s="5">
        <f>SUM(J7:J54)</f>
        <v>4</v>
      </c>
      <c r="K55" s="5">
        <f>SUM(K7:K54)</f>
        <v>4</v>
      </c>
      <c r="L55" s="5">
        <f>SUM(L7:L54)</f>
        <v>4</v>
      </c>
      <c r="M55" s="5">
        <f>SUM(M7:M54)</f>
        <v>4</v>
      </c>
      <c r="N55" s="5">
        <f>SUM(N7:N54)</f>
        <v>4</v>
      </c>
      <c r="O55" s="5">
        <f>SUM(O7:O54)</f>
        <v>4</v>
      </c>
      <c r="P55" s="5">
        <f>SUM(P7:P54)</f>
        <v>4</v>
      </c>
      <c r="Q55" s="5">
        <f>SUM(Q7:Q54)</f>
        <v>4</v>
      </c>
      <c r="R55" s="5">
        <f>SUM(R7:R54)</f>
        <v>4</v>
      </c>
      <c r="S55" s="5">
        <f>SUM(S7:S54)</f>
        <v>4</v>
      </c>
      <c r="T55" s="5">
        <f>SUM(T7:T54)</f>
        <v>4</v>
      </c>
      <c r="U55" s="5">
        <f>SUM(U7:U54)</f>
        <v>4</v>
      </c>
      <c r="V55" s="5">
        <f>SUM(V7:V54)</f>
        <v>4</v>
      </c>
      <c r="W55" s="5">
        <f>SUM(W7:W54)</f>
        <v>4</v>
      </c>
      <c r="X55" s="5">
        <f>SUM(X7:X54)</f>
        <v>4</v>
      </c>
      <c r="Y55" s="5">
        <f>SUM(Y7:Y54)</f>
        <v>4</v>
      </c>
      <c r="Z55" s="5">
        <f>SUM(Z7:Z54)</f>
        <v>4</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N55"/>
  <sheetViews>
    <sheetView workbookViewId="0" topLeftCell="A1">
      <selection activeCell="A1" sqref="A1"/>
    </sheetView>
  </sheetViews>
  <sheetFormatPr defaultColWidth="9.140625" defaultRowHeight="12.75"/>
  <sheetData>
    <row r="1" ht="12.75">
      <c r="A1" s="1" t="s">
        <v>767</v>
      </c>
    </row>
    <row r="5" spans="2:14" ht="12.75">
      <c r="B5" s="2" t="s">
        <v>768</v>
      </c>
      <c r="D5" s="2" t="s">
        <v>769</v>
      </c>
      <c r="F5" s="2" t="s">
        <v>770</v>
      </c>
      <c r="H5" s="2" t="s">
        <v>771</v>
      </c>
      <c r="J5" s="2" t="s">
        <v>772</v>
      </c>
      <c r="L5" s="2" t="s">
        <v>773</v>
      </c>
      <c r="N5" s="2" t="s">
        <v>623</v>
      </c>
    </row>
    <row r="6" spans="1:13" ht="12.75">
      <c r="A6" s="2" t="s">
        <v>515</v>
      </c>
      <c r="B6" t="s">
        <v>521</v>
      </c>
      <c r="C6" t="s">
        <v>522</v>
      </c>
      <c r="D6" t="s">
        <v>521</v>
      </c>
      <c r="E6" t="s">
        <v>522</v>
      </c>
      <c r="F6" t="s">
        <v>521</v>
      </c>
      <c r="G6" t="s">
        <v>522</v>
      </c>
      <c r="H6" t="s">
        <v>521</v>
      </c>
      <c r="I6" t="s">
        <v>522</v>
      </c>
      <c r="J6" t="s">
        <v>521</v>
      </c>
      <c r="K6" t="s">
        <v>522</v>
      </c>
      <c r="L6" t="s">
        <v>521</v>
      </c>
      <c r="M6" t="s">
        <v>522</v>
      </c>
    </row>
    <row r="7" spans="1:14" ht="12.75">
      <c r="A7" t="s">
        <v>523</v>
      </c>
      <c r="B7" s="3">
        <v>0</v>
      </c>
      <c r="C7" s="3">
        <v>0</v>
      </c>
      <c r="D7" s="3">
        <v>0</v>
      </c>
      <c r="E7" s="3">
        <v>0</v>
      </c>
      <c r="F7" s="3">
        <v>0</v>
      </c>
      <c r="G7" s="3">
        <v>0</v>
      </c>
      <c r="H7" s="3">
        <v>0</v>
      </c>
      <c r="I7" s="3">
        <v>0</v>
      </c>
      <c r="J7" s="3">
        <v>0</v>
      </c>
      <c r="K7" s="3">
        <v>0</v>
      </c>
      <c r="L7" s="3">
        <v>1</v>
      </c>
      <c r="M7" s="3">
        <v>0</v>
      </c>
      <c r="N7" s="6">
        <f>SUM(B7:M7)</f>
        <v>4</v>
      </c>
    </row>
    <row r="8" spans="1:14" ht="12.75">
      <c r="A8" t="s">
        <v>524</v>
      </c>
      <c r="B8" s="3">
        <v>0</v>
      </c>
      <c r="C8" s="3">
        <v>0</v>
      </c>
      <c r="D8" s="3">
        <v>0</v>
      </c>
      <c r="E8" s="3">
        <v>0</v>
      </c>
      <c r="F8" s="3">
        <v>0</v>
      </c>
      <c r="G8" s="3">
        <v>0</v>
      </c>
      <c r="H8" s="3">
        <v>0</v>
      </c>
      <c r="I8" s="3">
        <v>0</v>
      </c>
      <c r="J8" s="3">
        <v>0</v>
      </c>
      <c r="K8" s="3">
        <v>0</v>
      </c>
      <c r="L8" s="3">
        <v>1</v>
      </c>
      <c r="M8" s="3">
        <v>0</v>
      </c>
      <c r="N8" s="6">
        <f>SUM(B8:M8)</f>
        <v>4</v>
      </c>
    </row>
    <row r="9" spans="1:14" ht="12.75">
      <c r="A9" t="s">
        <v>525</v>
      </c>
      <c r="B9" s="3">
        <v>0</v>
      </c>
      <c r="C9" s="3">
        <v>0</v>
      </c>
      <c r="D9" s="3">
        <v>0</v>
      </c>
      <c r="E9" s="3">
        <v>0</v>
      </c>
      <c r="F9" s="3">
        <v>0</v>
      </c>
      <c r="G9" s="3">
        <v>0</v>
      </c>
      <c r="H9" s="3">
        <v>0</v>
      </c>
      <c r="I9" s="3">
        <v>0</v>
      </c>
      <c r="J9" s="3">
        <v>0</v>
      </c>
      <c r="K9" s="3">
        <v>0</v>
      </c>
      <c r="L9" s="3">
        <v>21</v>
      </c>
      <c r="M9" s="3">
        <v>1</v>
      </c>
      <c r="N9" s="6">
        <f>SUM(B9:M9)</f>
        <v>4</v>
      </c>
    </row>
    <row r="10" spans="1:14" ht="12.75">
      <c r="A10" t="s">
        <v>526</v>
      </c>
      <c r="B10" s="3">
        <v>0</v>
      </c>
      <c r="C10" s="3">
        <v>0</v>
      </c>
      <c r="D10" s="3">
        <v>0</v>
      </c>
      <c r="E10" s="3">
        <v>0</v>
      </c>
      <c r="F10" s="3">
        <v>0</v>
      </c>
      <c r="G10" s="3">
        <v>0</v>
      </c>
      <c r="H10" s="3">
        <v>0</v>
      </c>
      <c r="I10" s="3">
        <v>0</v>
      </c>
      <c r="J10" s="3">
        <v>14</v>
      </c>
      <c r="K10" s="3">
        <v>12</v>
      </c>
      <c r="L10" s="3">
        <v>0</v>
      </c>
      <c r="M10" s="3">
        <v>0</v>
      </c>
      <c r="N10" s="6">
        <f>SUM(B10:M10)</f>
        <v>4</v>
      </c>
    </row>
    <row r="11" spans="1:14" ht="12.75">
      <c r="A11" t="s">
        <v>527</v>
      </c>
      <c r="B11" s="3">
        <v>0</v>
      </c>
      <c r="C11" s="3">
        <v>0</v>
      </c>
      <c r="D11" s="3">
        <v>0</v>
      </c>
      <c r="E11" s="3">
        <v>0</v>
      </c>
      <c r="F11" s="3">
        <v>0</v>
      </c>
      <c r="G11" s="3">
        <v>0</v>
      </c>
      <c r="H11" s="3">
        <v>0</v>
      </c>
      <c r="I11" s="3">
        <v>0</v>
      </c>
      <c r="J11" s="3">
        <v>2</v>
      </c>
      <c r="K11" s="3">
        <v>0</v>
      </c>
      <c r="L11" s="3">
        <v>0</v>
      </c>
      <c r="M11" s="3">
        <v>0</v>
      </c>
      <c r="N11" s="6">
        <f>SUM(B11:M11)</f>
        <v>4</v>
      </c>
    </row>
    <row r="12" spans="1:14" ht="12.75">
      <c r="A12" t="s">
        <v>528</v>
      </c>
      <c r="B12" s="3">
        <v>0</v>
      </c>
      <c r="C12" s="3">
        <v>0</v>
      </c>
      <c r="D12" s="3">
        <v>0</v>
      </c>
      <c r="E12" s="3">
        <v>0</v>
      </c>
      <c r="F12" s="3">
        <v>0</v>
      </c>
      <c r="G12" s="3">
        <v>0</v>
      </c>
      <c r="H12" s="3">
        <v>0</v>
      </c>
      <c r="I12" s="3">
        <v>0</v>
      </c>
      <c r="J12" s="3">
        <v>85</v>
      </c>
      <c r="K12" s="3">
        <v>187</v>
      </c>
      <c r="L12" s="3">
        <v>0</v>
      </c>
      <c r="M12" s="3">
        <v>0</v>
      </c>
      <c r="N12" s="6">
        <f>SUM(B12:M12)</f>
        <v>4</v>
      </c>
    </row>
    <row r="13" spans="1:14" ht="12.75">
      <c r="A13" t="s">
        <v>529</v>
      </c>
      <c r="B13" s="3">
        <v>0</v>
      </c>
      <c r="C13" s="3">
        <v>0</v>
      </c>
      <c r="D13" s="3">
        <v>0</v>
      </c>
      <c r="E13" s="3">
        <v>0</v>
      </c>
      <c r="F13" s="3">
        <v>0</v>
      </c>
      <c r="G13" s="3">
        <v>0</v>
      </c>
      <c r="H13" s="3">
        <v>0</v>
      </c>
      <c r="I13" s="3">
        <v>0</v>
      </c>
      <c r="J13" s="3">
        <v>10</v>
      </c>
      <c r="K13" s="3">
        <v>4</v>
      </c>
      <c r="L13" s="3">
        <v>0</v>
      </c>
      <c r="M13" s="3">
        <v>0</v>
      </c>
      <c r="N13" s="6">
        <f>SUM(B13:M13)</f>
        <v>4</v>
      </c>
    </row>
    <row r="14" spans="1:14" ht="12.75">
      <c r="A14" t="s">
        <v>530</v>
      </c>
      <c r="B14" s="3">
        <v>0</v>
      </c>
      <c r="C14" s="3">
        <v>0</v>
      </c>
      <c r="D14" s="3">
        <v>0</v>
      </c>
      <c r="E14" s="3">
        <v>0</v>
      </c>
      <c r="F14" s="3">
        <v>0</v>
      </c>
      <c r="G14" s="3">
        <v>0</v>
      </c>
      <c r="H14" s="3">
        <v>0</v>
      </c>
      <c r="I14" s="3">
        <v>0</v>
      </c>
      <c r="J14" s="3">
        <v>1</v>
      </c>
      <c r="K14" s="3">
        <v>3</v>
      </c>
      <c r="L14" s="3">
        <v>0</v>
      </c>
      <c r="M14" s="3">
        <v>0</v>
      </c>
      <c r="N14" s="6">
        <f>SUM(B14:M14)</f>
        <v>4</v>
      </c>
    </row>
    <row r="15" spans="1:14" ht="12.75">
      <c r="A15" t="s">
        <v>531</v>
      </c>
      <c r="B15" s="3">
        <v>0</v>
      </c>
      <c r="C15" s="3">
        <v>0</v>
      </c>
      <c r="D15" s="3">
        <v>0</v>
      </c>
      <c r="E15" s="3">
        <v>0</v>
      </c>
      <c r="F15" s="3">
        <v>0</v>
      </c>
      <c r="G15" s="3">
        <v>0</v>
      </c>
      <c r="H15" s="3">
        <v>0</v>
      </c>
      <c r="I15" s="3">
        <v>0</v>
      </c>
      <c r="J15" s="3">
        <v>0</v>
      </c>
      <c r="K15" s="3">
        <v>1</v>
      </c>
      <c r="L15" s="3">
        <v>0</v>
      </c>
      <c r="M15" s="3">
        <v>0</v>
      </c>
      <c r="N15" s="6">
        <f>SUM(B15:M15)</f>
        <v>4</v>
      </c>
    </row>
    <row r="16" spans="1:14" ht="12.75">
      <c r="A16" t="s">
        <v>532</v>
      </c>
      <c r="B16" s="3">
        <v>0</v>
      </c>
      <c r="C16" s="3">
        <v>0</v>
      </c>
      <c r="D16" s="3">
        <v>0</v>
      </c>
      <c r="E16" s="3">
        <v>0</v>
      </c>
      <c r="F16" s="3">
        <v>0</v>
      </c>
      <c r="G16" s="3">
        <v>0</v>
      </c>
      <c r="H16" s="3">
        <v>1</v>
      </c>
      <c r="I16" s="3">
        <v>6</v>
      </c>
      <c r="J16" s="3">
        <v>0</v>
      </c>
      <c r="K16" s="3">
        <v>0</v>
      </c>
      <c r="L16" s="3">
        <v>0</v>
      </c>
      <c r="M16" s="3">
        <v>0</v>
      </c>
      <c r="N16" s="6">
        <f>SUM(B16:M16)</f>
        <v>4</v>
      </c>
    </row>
    <row r="17" spans="1:14" ht="12.75">
      <c r="A17" t="s">
        <v>533</v>
      </c>
      <c r="B17" s="3">
        <v>0</v>
      </c>
      <c r="C17" s="3">
        <v>0</v>
      </c>
      <c r="D17" s="3">
        <v>0</v>
      </c>
      <c r="E17" s="3">
        <v>0</v>
      </c>
      <c r="F17" s="3">
        <v>0</v>
      </c>
      <c r="G17" s="3">
        <v>0</v>
      </c>
      <c r="H17" s="3">
        <v>0</v>
      </c>
      <c r="I17" s="3">
        <v>2</v>
      </c>
      <c r="J17" s="3">
        <v>0</v>
      </c>
      <c r="K17" s="3">
        <v>0</v>
      </c>
      <c r="L17" s="3">
        <v>0</v>
      </c>
      <c r="M17" s="3">
        <v>0</v>
      </c>
      <c r="N17" s="6">
        <f>SUM(B17:M17)</f>
        <v>4</v>
      </c>
    </row>
    <row r="18" spans="1:14" ht="12.75">
      <c r="A18" t="s">
        <v>534</v>
      </c>
      <c r="B18" s="3">
        <v>0</v>
      </c>
      <c r="C18" s="3">
        <v>0</v>
      </c>
      <c r="D18" s="3">
        <v>0</v>
      </c>
      <c r="E18" s="3">
        <v>0</v>
      </c>
      <c r="F18" s="3">
        <v>0</v>
      </c>
      <c r="G18" s="3">
        <v>0</v>
      </c>
      <c r="H18" s="3">
        <v>4</v>
      </c>
      <c r="I18" s="3">
        <v>10</v>
      </c>
      <c r="J18" s="3">
        <v>0</v>
      </c>
      <c r="K18" s="3">
        <v>0</v>
      </c>
      <c r="L18" s="3">
        <v>0</v>
      </c>
      <c r="M18" s="3">
        <v>0</v>
      </c>
      <c r="N18" s="6">
        <f>SUM(B18:M18)</f>
        <v>4</v>
      </c>
    </row>
    <row r="19" spans="1:14" ht="12.75">
      <c r="A19" t="s">
        <v>535</v>
      </c>
      <c r="B19" s="3">
        <v>0</v>
      </c>
      <c r="C19" s="3">
        <v>0</v>
      </c>
      <c r="D19" s="3">
        <v>0</v>
      </c>
      <c r="E19" s="3">
        <v>0</v>
      </c>
      <c r="F19" s="3">
        <v>0</v>
      </c>
      <c r="G19" s="3">
        <v>0</v>
      </c>
      <c r="H19" s="3">
        <v>0</v>
      </c>
      <c r="I19" s="3">
        <v>1</v>
      </c>
      <c r="J19" s="3">
        <v>0</v>
      </c>
      <c r="K19" s="3">
        <v>0</v>
      </c>
      <c r="L19" s="3">
        <v>0</v>
      </c>
      <c r="M19" s="3">
        <v>0</v>
      </c>
      <c r="N19" s="6">
        <f>SUM(B19:M19)</f>
        <v>4</v>
      </c>
    </row>
    <row r="20" spans="1:14" ht="12.75">
      <c r="A20" t="s">
        <v>536</v>
      </c>
      <c r="B20" s="3">
        <v>0</v>
      </c>
      <c r="C20" s="3">
        <v>0</v>
      </c>
      <c r="D20" s="3">
        <v>0</v>
      </c>
      <c r="E20" s="3">
        <v>0</v>
      </c>
      <c r="F20" s="3">
        <v>0</v>
      </c>
      <c r="G20" s="3">
        <v>0</v>
      </c>
      <c r="H20" s="3">
        <v>1</v>
      </c>
      <c r="I20" s="3">
        <v>8</v>
      </c>
      <c r="J20" s="3">
        <v>0</v>
      </c>
      <c r="K20" s="3">
        <v>0</v>
      </c>
      <c r="L20" s="3">
        <v>0</v>
      </c>
      <c r="M20" s="3">
        <v>0</v>
      </c>
      <c r="N20" s="6">
        <f>SUM(B20:M20)</f>
        <v>4</v>
      </c>
    </row>
    <row r="21" spans="1:14" ht="12.75">
      <c r="A21" t="s">
        <v>537</v>
      </c>
      <c r="B21" s="3">
        <v>0</v>
      </c>
      <c r="C21" s="3">
        <v>0</v>
      </c>
      <c r="D21" s="3">
        <v>0</v>
      </c>
      <c r="E21" s="3">
        <v>0</v>
      </c>
      <c r="F21" s="3">
        <v>0</v>
      </c>
      <c r="G21" s="3">
        <v>0</v>
      </c>
      <c r="H21" s="3">
        <v>0</v>
      </c>
      <c r="I21" s="3">
        <v>3</v>
      </c>
      <c r="J21" s="3">
        <v>0</v>
      </c>
      <c r="K21" s="3">
        <v>0</v>
      </c>
      <c r="L21" s="3">
        <v>0</v>
      </c>
      <c r="M21" s="3">
        <v>0</v>
      </c>
      <c r="N21" s="6">
        <f>SUM(B21:M21)</f>
        <v>4</v>
      </c>
    </row>
    <row r="22" spans="1:14" ht="12.75">
      <c r="A22" t="s">
        <v>538</v>
      </c>
      <c r="B22" s="3">
        <v>0</v>
      </c>
      <c r="C22" s="3">
        <v>0</v>
      </c>
      <c r="D22" s="3">
        <v>0</v>
      </c>
      <c r="E22" s="3">
        <v>0</v>
      </c>
      <c r="F22" s="3">
        <v>0</v>
      </c>
      <c r="G22" s="3">
        <v>0</v>
      </c>
      <c r="H22" s="3">
        <v>0</v>
      </c>
      <c r="I22" s="3">
        <v>1</v>
      </c>
      <c r="J22" s="3">
        <v>0</v>
      </c>
      <c r="K22" s="3">
        <v>0</v>
      </c>
      <c r="L22" s="3">
        <v>0</v>
      </c>
      <c r="M22" s="3">
        <v>0</v>
      </c>
      <c r="N22" s="6">
        <f>SUM(B22:M22)</f>
        <v>4</v>
      </c>
    </row>
    <row r="23" spans="1:14" ht="12.75">
      <c r="A23" t="s">
        <v>539</v>
      </c>
      <c r="B23" s="3">
        <v>0</v>
      </c>
      <c r="C23" s="3">
        <v>0</v>
      </c>
      <c r="D23" s="3">
        <v>0</v>
      </c>
      <c r="E23" s="3">
        <v>0</v>
      </c>
      <c r="F23" s="3">
        <v>0</v>
      </c>
      <c r="G23" s="3">
        <v>0</v>
      </c>
      <c r="H23" s="3">
        <v>1</v>
      </c>
      <c r="I23" s="3">
        <v>0</v>
      </c>
      <c r="J23" s="3">
        <v>0</v>
      </c>
      <c r="K23" s="3">
        <v>0</v>
      </c>
      <c r="L23" s="3">
        <v>0</v>
      </c>
      <c r="M23" s="3">
        <v>0</v>
      </c>
      <c r="N23" s="6">
        <f>SUM(B23:M23)</f>
        <v>4</v>
      </c>
    </row>
    <row r="24" spans="1:14" ht="12.75">
      <c r="A24" t="s">
        <v>540</v>
      </c>
      <c r="B24" s="3">
        <v>0</v>
      </c>
      <c r="C24" s="3">
        <v>0</v>
      </c>
      <c r="D24" s="3">
        <v>0</v>
      </c>
      <c r="E24" s="3">
        <v>0</v>
      </c>
      <c r="F24" s="3">
        <v>0</v>
      </c>
      <c r="G24" s="3">
        <v>7</v>
      </c>
      <c r="H24" s="3">
        <v>0</v>
      </c>
      <c r="I24" s="3">
        <v>0</v>
      </c>
      <c r="J24" s="3">
        <v>0</v>
      </c>
      <c r="K24" s="3">
        <v>0</v>
      </c>
      <c r="L24" s="3">
        <v>0</v>
      </c>
      <c r="M24" s="3">
        <v>0</v>
      </c>
      <c r="N24" s="6">
        <f>SUM(B24:M24)</f>
        <v>4</v>
      </c>
    </row>
    <row r="25" spans="1:14" ht="12.75">
      <c r="A25" t="s">
        <v>541</v>
      </c>
      <c r="B25" s="3">
        <v>0</v>
      </c>
      <c r="C25" s="3">
        <v>0</v>
      </c>
      <c r="D25" s="3">
        <v>0</v>
      </c>
      <c r="E25" s="3">
        <v>0</v>
      </c>
      <c r="F25" s="3">
        <v>59</v>
      </c>
      <c r="G25" s="3">
        <v>523</v>
      </c>
      <c r="H25" s="3">
        <v>0</v>
      </c>
      <c r="I25" s="3">
        <v>0</v>
      </c>
      <c r="J25" s="3">
        <v>0</v>
      </c>
      <c r="K25" s="3">
        <v>0</v>
      </c>
      <c r="L25" s="3">
        <v>0</v>
      </c>
      <c r="M25" s="3">
        <v>0</v>
      </c>
      <c r="N25" s="6">
        <f>SUM(B25:M25)</f>
        <v>4</v>
      </c>
    </row>
    <row r="26" spans="1:14" ht="12.75">
      <c r="A26" t="s">
        <v>542</v>
      </c>
      <c r="B26" s="3">
        <v>0</v>
      </c>
      <c r="C26" s="3">
        <v>0</v>
      </c>
      <c r="D26" s="3">
        <v>0</v>
      </c>
      <c r="E26" s="3">
        <v>0</v>
      </c>
      <c r="F26" s="3">
        <v>0</v>
      </c>
      <c r="G26" s="3">
        <v>3</v>
      </c>
      <c r="H26" s="3">
        <v>0</v>
      </c>
      <c r="I26" s="3">
        <v>0</v>
      </c>
      <c r="J26" s="3">
        <v>0</v>
      </c>
      <c r="K26" s="3">
        <v>0</v>
      </c>
      <c r="L26" s="3">
        <v>0</v>
      </c>
      <c r="M26" s="3">
        <v>0</v>
      </c>
      <c r="N26" s="6">
        <f>SUM(B26:M26)</f>
        <v>4</v>
      </c>
    </row>
    <row r="27" spans="1:14" ht="12.75">
      <c r="A27" t="s">
        <v>543</v>
      </c>
      <c r="B27" s="3">
        <v>0</v>
      </c>
      <c r="C27" s="3">
        <v>0</v>
      </c>
      <c r="D27" s="3">
        <v>0</v>
      </c>
      <c r="E27" s="3">
        <v>0</v>
      </c>
      <c r="F27" s="3">
        <v>3</v>
      </c>
      <c r="G27" s="3">
        <v>0</v>
      </c>
      <c r="H27" s="3">
        <v>0</v>
      </c>
      <c r="I27" s="3">
        <v>0</v>
      </c>
      <c r="J27" s="3">
        <v>0</v>
      </c>
      <c r="K27" s="3">
        <v>0</v>
      </c>
      <c r="L27" s="3">
        <v>0</v>
      </c>
      <c r="M27" s="3">
        <v>0</v>
      </c>
      <c r="N27" s="6">
        <f>SUM(B27:M27)</f>
        <v>4</v>
      </c>
    </row>
    <row r="28" spans="1:14" ht="12.75">
      <c r="A28" t="s">
        <v>544</v>
      </c>
      <c r="B28" s="3">
        <v>0</v>
      </c>
      <c r="C28" s="3">
        <v>0</v>
      </c>
      <c r="D28" s="3">
        <v>0</v>
      </c>
      <c r="E28" s="3">
        <v>0</v>
      </c>
      <c r="F28" s="3">
        <v>37</v>
      </c>
      <c r="G28" s="3">
        <v>36</v>
      </c>
      <c r="H28" s="3">
        <v>0</v>
      </c>
      <c r="I28" s="3">
        <v>0</v>
      </c>
      <c r="J28" s="3">
        <v>0</v>
      </c>
      <c r="K28" s="3">
        <v>0</v>
      </c>
      <c r="L28" s="3">
        <v>0</v>
      </c>
      <c r="M28" s="3">
        <v>0</v>
      </c>
      <c r="N28" s="6">
        <f>SUM(B28:M28)</f>
        <v>4</v>
      </c>
    </row>
    <row r="29" spans="1:14" ht="12.75">
      <c r="A29" t="s">
        <v>545</v>
      </c>
      <c r="B29" s="3">
        <v>0</v>
      </c>
      <c r="C29" s="3">
        <v>0</v>
      </c>
      <c r="D29" s="3">
        <v>0</v>
      </c>
      <c r="E29" s="3">
        <v>0</v>
      </c>
      <c r="F29" s="3">
        <v>2</v>
      </c>
      <c r="G29" s="3">
        <v>0</v>
      </c>
      <c r="H29" s="3">
        <v>0</v>
      </c>
      <c r="I29" s="3">
        <v>0</v>
      </c>
      <c r="J29" s="3">
        <v>0</v>
      </c>
      <c r="K29" s="3">
        <v>0</v>
      </c>
      <c r="L29" s="3">
        <v>0</v>
      </c>
      <c r="M29" s="3">
        <v>0</v>
      </c>
      <c r="N29" s="6">
        <f>SUM(B29:M29)</f>
        <v>4</v>
      </c>
    </row>
    <row r="30" spans="1:14" ht="12.75">
      <c r="A30" t="s">
        <v>546</v>
      </c>
      <c r="B30" s="3">
        <v>0</v>
      </c>
      <c r="C30" s="3">
        <v>0</v>
      </c>
      <c r="D30" s="3">
        <v>0</v>
      </c>
      <c r="E30" s="3">
        <v>0</v>
      </c>
      <c r="F30" s="3">
        <v>9</v>
      </c>
      <c r="G30" s="3">
        <v>14</v>
      </c>
      <c r="H30" s="3">
        <v>0</v>
      </c>
      <c r="I30" s="3">
        <v>0</v>
      </c>
      <c r="J30" s="3">
        <v>0</v>
      </c>
      <c r="K30" s="3">
        <v>0</v>
      </c>
      <c r="L30" s="3">
        <v>0</v>
      </c>
      <c r="M30" s="3">
        <v>0</v>
      </c>
      <c r="N30" s="6">
        <f>SUM(B30:M30)</f>
        <v>4</v>
      </c>
    </row>
    <row r="31" spans="1:14" ht="12.75">
      <c r="A31" t="s">
        <v>547</v>
      </c>
      <c r="B31" s="3">
        <v>0</v>
      </c>
      <c r="C31" s="3">
        <v>0</v>
      </c>
      <c r="D31" s="3">
        <v>0</v>
      </c>
      <c r="E31" s="3">
        <v>0</v>
      </c>
      <c r="F31" s="3">
        <v>0</v>
      </c>
      <c r="G31" s="3">
        <v>0</v>
      </c>
      <c r="H31" s="3">
        <v>0</v>
      </c>
      <c r="I31" s="3">
        <v>1</v>
      </c>
      <c r="J31" s="3">
        <v>0</v>
      </c>
      <c r="K31" s="3">
        <v>0</v>
      </c>
      <c r="L31" s="3">
        <v>0</v>
      </c>
      <c r="M31" s="3">
        <v>0</v>
      </c>
      <c r="N31" s="6">
        <f>SUM(B31:M31)</f>
        <v>4</v>
      </c>
    </row>
    <row r="32" spans="1:14" ht="12.75">
      <c r="A32" t="s">
        <v>548</v>
      </c>
      <c r="B32" s="3">
        <v>0</v>
      </c>
      <c r="C32" s="3">
        <v>0</v>
      </c>
      <c r="D32" s="3">
        <v>0</v>
      </c>
      <c r="E32" s="3">
        <v>0</v>
      </c>
      <c r="F32" s="3">
        <v>0</v>
      </c>
      <c r="G32" s="3">
        <v>0</v>
      </c>
      <c r="H32" s="3">
        <v>1</v>
      </c>
      <c r="I32" s="3">
        <v>0</v>
      </c>
      <c r="J32" s="3">
        <v>0</v>
      </c>
      <c r="K32" s="3">
        <v>0</v>
      </c>
      <c r="L32" s="3">
        <v>0</v>
      </c>
      <c r="M32" s="3">
        <v>0</v>
      </c>
      <c r="N32" s="6">
        <f>SUM(B32:M32)</f>
        <v>4</v>
      </c>
    </row>
    <row r="33" spans="1:14" ht="12.75">
      <c r="A33" t="s">
        <v>549</v>
      </c>
      <c r="B33" s="3">
        <v>0</v>
      </c>
      <c r="C33" s="3">
        <v>0</v>
      </c>
      <c r="D33" s="3">
        <v>0</v>
      </c>
      <c r="E33" s="3">
        <v>0</v>
      </c>
      <c r="F33" s="3">
        <v>0</v>
      </c>
      <c r="G33" s="3">
        <v>0</v>
      </c>
      <c r="H33" s="3">
        <v>1</v>
      </c>
      <c r="I33" s="3">
        <v>0</v>
      </c>
      <c r="J33" s="3">
        <v>0</v>
      </c>
      <c r="K33" s="3">
        <v>0</v>
      </c>
      <c r="L33" s="3">
        <v>0</v>
      </c>
      <c r="M33" s="3">
        <v>0</v>
      </c>
      <c r="N33" s="6">
        <f>SUM(B33:M33)</f>
        <v>4</v>
      </c>
    </row>
    <row r="34" spans="1:14" ht="12.75">
      <c r="A34" t="s">
        <v>550</v>
      </c>
      <c r="B34" s="3">
        <v>0</v>
      </c>
      <c r="C34" s="3">
        <v>0</v>
      </c>
      <c r="D34" s="3">
        <v>0</v>
      </c>
      <c r="E34" s="3">
        <v>0</v>
      </c>
      <c r="F34" s="3">
        <v>0</v>
      </c>
      <c r="G34" s="3">
        <v>0</v>
      </c>
      <c r="H34" s="3">
        <v>2</v>
      </c>
      <c r="I34" s="3">
        <v>0</v>
      </c>
      <c r="J34" s="3">
        <v>0</v>
      </c>
      <c r="K34" s="3">
        <v>0</v>
      </c>
      <c r="L34" s="3">
        <v>0</v>
      </c>
      <c r="M34" s="3">
        <v>0</v>
      </c>
      <c r="N34" s="6">
        <f>SUM(B34:M34)</f>
        <v>4</v>
      </c>
    </row>
    <row r="35" spans="1:14" ht="12.75">
      <c r="A35" t="s">
        <v>551</v>
      </c>
      <c r="B35" s="3">
        <v>0</v>
      </c>
      <c r="C35" s="3">
        <v>0</v>
      </c>
      <c r="D35" s="3">
        <v>0</v>
      </c>
      <c r="E35" s="3">
        <v>0</v>
      </c>
      <c r="F35" s="3">
        <v>0</v>
      </c>
      <c r="G35" s="3">
        <v>0</v>
      </c>
      <c r="H35" s="3">
        <v>0</v>
      </c>
      <c r="I35" s="3">
        <v>0</v>
      </c>
      <c r="J35" s="3">
        <v>1</v>
      </c>
      <c r="K35" s="3">
        <v>0</v>
      </c>
      <c r="L35" s="3">
        <v>0</v>
      </c>
      <c r="M35" s="3">
        <v>0</v>
      </c>
      <c r="N35" s="6">
        <f>SUM(B35:M35)</f>
        <v>4</v>
      </c>
    </row>
    <row r="36" spans="1:14" ht="12.75">
      <c r="A36" t="s">
        <v>552</v>
      </c>
      <c r="B36" s="3">
        <v>0</v>
      </c>
      <c r="C36" s="3">
        <v>0</v>
      </c>
      <c r="D36" s="3">
        <v>0</v>
      </c>
      <c r="E36" s="3">
        <v>0</v>
      </c>
      <c r="F36" s="3">
        <v>0</v>
      </c>
      <c r="G36" s="3">
        <v>0</v>
      </c>
      <c r="H36" s="3">
        <v>0</v>
      </c>
      <c r="I36" s="3">
        <v>0</v>
      </c>
      <c r="J36" s="3">
        <v>0</v>
      </c>
      <c r="K36" s="3">
        <v>1</v>
      </c>
      <c r="L36" s="3">
        <v>0</v>
      </c>
      <c r="M36" s="3">
        <v>0</v>
      </c>
      <c r="N36" s="6">
        <f>SUM(B36:M36)</f>
        <v>4</v>
      </c>
    </row>
    <row r="37" spans="1:14" ht="12.75">
      <c r="A37" t="s">
        <v>553</v>
      </c>
      <c r="B37" s="3">
        <v>0</v>
      </c>
      <c r="C37" s="3">
        <v>0</v>
      </c>
      <c r="D37" s="3">
        <v>0</v>
      </c>
      <c r="E37" s="3">
        <v>0</v>
      </c>
      <c r="F37" s="3">
        <v>0</v>
      </c>
      <c r="G37" s="3">
        <v>0</v>
      </c>
      <c r="H37" s="3">
        <v>0</v>
      </c>
      <c r="I37" s="3">
        <v>0</v>
      </c>
      <c r="J37" s="3">
        <v>0</v>
      </c>
      <c r="K37" s="3">
        <v>1</v>
      </c>
      <c r="L37" s="3">
        <v>0</v>
      </c>
      <c r="M37" s="3">
        <v>0</v>
      </c>
      <c r="N37" s="6">
        <f>SUM(B37:M37)</f>
        <v>4</v>
      </c>
    </row>
    <row r="38" spans="1:14" ht="12.75">
      <c r="A38" t="s">
        <v>554</v>
      </c>
      <c r="B38" s="3">
        <v>0</v>
      </c>
      <c r="C38" s="3">
        <v>0</v>
      </c>
      <c r="D38" s="3">
        <v>0</v>
      </c>
      <c r="E38" s="3">
        <v>0</v>
      </c>
      <c r="F38" s="3">
        <v>0</v>
      </c>
      <c r="G38" s="3">
        <v>0</v>
      </c>
      <c r="H38" s="3">
        <v>1</v>
      </c>
      <c r="I38" s="3">
        <v>0</v>
      </c>
      <c r="J38" s="3">
        <v>0</v>
      </c>
      <c r="K38" s="3">
        <v>0</v>
      </c>
      <c r="L38" s="3">
        <v>0</v>
      </c>
      <c r="M38" s="3">
        <v>0</v>
      </c>
      <c r="N38" s="6">
        <f>SUM(B38:M38)</f>
        <v>4</v>
      </c>
    </row>
    <row r="39" spans="1:14" ht="12.75">
      <c r="A39" t="s">
        <v>555</v>
      </c>
      <c r="B39" s="3">
        <v>0</v>
      </c>
      <c r="C39" s="3">
        <v>0</v>
      </c>
      <c r="D39" s="3">
        <v>0</v>
      </c>
      <c r="E39" s="3">
        <v>0</v>
      </c>
      <c r="F39" s="3">
        <v>0</v>
      </c>
      <c r="G39" s="3">
        <v>3</v>
      </c>
      <c r="H39" s="3">
        <v>0</v>
      </c>
      <c r="I39" s="3">
        <v>0</v>
      </c>
      <c r="J39" s="3">
        <v>0</v>
      </c>
      <c r="K39" s="3">
        <v>0</v>
      </c>
      <c r="L39" s="3">
        <v>0</v>
      </c>
      <c r="M39" s="3">
        <v>0</v>
      </c>
      <c r="N39" s="6">
        <f>SUM(B39:M39)</f>
        <v>4</v>
      </c>
    </row>
    <row r="40" spans="1:14" ht="12.75">
      <c r="A40" t="s">
        <v>556</v>
      </c>
      <c r="B40" s="3">
        <v>0</v>
      </c>
      <c r="C40" s="3">
        <v>0</v>
      </c>
      <c r="D40" s="3">
        <v>0</v>
      </c>
      <c r="E40" s="3">
        <v>0</v>
      </c>
      <c r="F40" s="3">
        <v>2</v>
      </c>
      <c r="G40" s="3">
        <v>1</v>
      </c>
      <c r="H40" s="3">
        <v>0</v>
      </c>
      <c r="I40" s="3">
        <v>2</v>
      </c>
      <c r="J40" s="3">
        <v>0</v>
      </c>
      <c r="K40" s="3">
        <v>0</v>
      </c>
      <c r="L40" s="3">
        <v>0</v>
      </c>
      <c r="M40" s="3">
        <v>0</v>
      </c>
      <c r="N40" s="6">
        <f>SUM(B40:M40)</f>
        <v>4</v>
      </c>
    </row>
    <row r="41" spans="1:14" ht="12.75">
      <c r="A41" t="s">
        <v>557</v>
      </c>
      <c r="B41" s="3">
        <v>0</v>
      </c>
      <c r="C41" s="3">
        <v>0</v>
      </c>
      <c r="D41" s="3">
        <v>1</v>
      </c>
      <c r="E41" s="3">
        <v>0</v>
      </c>
      <c r="F41" s="3">
        <v>0</v>
      </c>
      <c r="G41" s="3">
        <v>0</v>
      </c>
      <c r="H41" s="3">
        <v>0</v>
      </c>
      <c r="I41" s="3">
        <v>0</v>
      </c>
      <c r="J41" s="3">
        <v>0</v>
      </c>
      <c r="K41" s="3">
        <v>0</v>
      </c>
      <c r="L41" s="3">
        <v>0</v>
      </c>
      <c r="M41" s="3">
        <v>0</v>
      </c>
      <c r="N41" s="6">
        <f>SUM(B41:M41)</f>
        <v>4</v>
      </c>
    </row>
    <row r="42" spans="1:14" ht="12.75">
      <c r="A42" t="s">
        <v>558</v>
      </c>
      <c r="B42" s="3">
        <v>0</v>
      </c>
      <c r="C42" s="3">
        <v>0</v>
      </c>
      <c r="D42" s="3">
        <v>0</v>
      </c>
      <c r="E42" s="3">
        <v>1</v>
      </c>
      <c r="F42" s="3">
        <v>0</v>
      </c>
      <c r="G42" s="3">
        <v>0</v>
      </c>
      <c r="H42" s="3">
        <v>0</v>
      </c>
      <c r="I42" s="3">
        <v>0</v>
      </c>
      <c r="J42" s="3">
        <v>0</v>
      </c>
      <c r="K42" s="3">
        <v>0</v>
      </c>
      <c r="L42" s="3">
        <v>0</v>
      </c>
      <c r="M42" s="3">
        <v>0</v>
      </c>
      <c r="N42" s="6">
        <f>SUM(B42:M42)</f>
        <v>4</v>
      </c>
    </row>
    <row r="43" spans="1:14" ht="12.75">
      <c r="A43" t="s">
        <v>559</v>
      </c>
      <c r="B43" s="3">
        <v>0</v>
      </c>
      <c r="C43" s="3">
        <v>0</v>
      </c>
      <c r="D43" s="3">
        <v>5</v>
      </c>
      <c r="E43" s="3">
        <v>0</v>
      </c>
      <c r="F43" s="3">
        <v>0</v>
      </c>
      <c r="G43" s="3">
        <v>0</v>
      </c>
      <c r="H43" s="3">
        <v>0</v>
      </c>
      <c r="I43" s="3">
        <v>0</v>
      </c>
      <c r="J43" s="3">
        <v>0</v>
      </c>
      <c r="K43" s="3">
        <v>0</v>
      </c>
      <c r="L43" s="3">
        <v>0</v>
      </c>
      <c r="M43" s="3">
        <v>0</v>
      </c>
      <c r="N43" s="6">
        <f>SUM(B43:M43)</f>
        <v>4</v>
      </c>
    </row>
    <row r="44" spans="1:14" ht="12.75">
      <c r="A44" t="s">
        <v>560</v>
      </c>
      <c r="B44" s="3">
        <v>13</v>
      </c>
      <c r="C44" s="3">
        <v>0</v>
      </c>
      <c r="D44" s="3">
        <v>2</v>
      </c>
      <c r="E44" s="3">
        <v>0</v>
      </c>
      <c r="F44" s="3">
        <v>0</v>
      </c>
      <c r="G44" s="3">
        <v>0</v>
      </c>
      <c r="H44" s="3">
        <v>0</v>
      </c>
      <c r="I44" s="3">
        <v>0</v>
      </c>
      <c r="J44" s="3">
        <v>0</v>
      </c>
      <c r="K44" s="3">
        <v>0</v>
      </c>
      <c r="L44" s="3">
        <v>0</v>
      </c>
      <c r="M44" s="3">
        <v>0</v>
      </c>
      <c r="N44" s="6">
        <f>SUM(B44:M44)</f>
        <v>4</v>
      </c>
    </row>
    <row r="45" spans="1:14" ht="12.75">
      <c r="A45" t="s">
        <v>561</v>
      </c>
      <c r="B45" s="3">
        <v>11</v>
      </c>
      <c r="C45" s="3">
        <v>7</v>
      </c>
      <c r="D45" s="3">
        <v>10</v>
      </c>
      <c r="E45" s="3">
        <v>16</v>
      </c>
      <c r="F45" s="3">
        <v>0</v>
      </c>
      <c r="G45" s="3">
        <v>0</v>
      </c>
      <c r="H45" s="3">
        <v>1</v>
      </c>
      <c r="I45" s="3">
        <v>4</v>
      </c>
      <c r="J45" s="3">
        <v>0</v>
      </c>
      <c r="K45" s="3">
        <v>0</v>
      </c>
      <c r="L45" s="3">
        <v>0</v>
      </c>
      <c r="M45" s="3">
        <v>0</v>
      </c>
      <c r="N45" s="6">
        <f>SUM(B45:M45)</f>
        <v>4</v>
      </c>
    </row>
    <row r="46" spans="1:14" ht="12.75">
      <c r="A46" t="s">
        <v>562</v>
      </c>
      <c r="B46" s="3">
        <v>8</v>
      </c>
      <c r="C46" s="3">
        <v>0</v>
      </c>
      <c r="D46" s="3">
        <v>0</v>
      </c>
      <c r="E46" s="3">
        <v>0</v>
      </c>
      <c r="F46" s="3">
        <v>0</v>
      </c>
      <c r="G46" s="3">
        <v>0</v>
      </c>
      <c r="H46" s="3">
        <v>0</v>
      </c>
      <c r="I46" s="3">
        <v>0</v>
      </c>
      <c r="J46" s="3">
        <v>0</v>
      </c>
      <c r="K46" s="3">
        <v>0</v>
      </c>
      <c r="L46" s="3">
        <v>0</v>
      </c>
      <c r="M46" s="3">
        <v>0</v>
      </c>
      <c r="N46" s="6">
        <f>SUM(B46:M46)</f>
        <v>4</v>
      </c>
    </row>
    <row r="47" spans="1:14" ht="12.75">
      <c r="A47" t="s">
        <v>563</v>
      </c>
      <c r="B47" s="3">
        <v>0</v>
      </c>
      <c r="C47" s="3">
        <v>0</v>
      </c>
      <c r="D47" s="3">
        <v>0</v>
      </c>
      <c r="E47" s="3">
        <v>0</v>
      </c>
      <c r="F47" s="3">
        <v>0</v>
      </c>
      <c r="G47" s="3">
        <v>0</v>
      </c>
      <c r="H47" s="3">
        <v>0</v>
      </c>
      <c r="I47" s="3">
        <v>0</v>
      </c>
      <c r="J47" s="3">
        <v>1</v>
      </c>
      <c r="K47" s="3">
        <v>3</v>
      </c>
      <c r="L47" s="3">
        <v>0</v>
      </c>
      <c r="M47" s="3">
        <v>0</v>
      </c>
      <c r="N47" s="6">
        <f>SUM(B47:M47)</f>
        <v>4</v>
      </c>
    </row>
    <row r="48" spans="1:14" ht="12.75">
      <c r="A48" t="s">
        <v>564</v>
      </c>
      <c r="B48" s="3">
        <v>0</v>
      </c>
      <c r="C48" s="3">
        <v>0</v>
      </c>
      <c r="D48" s="3">
        <v>0</v>
      </c>
      <c r="E48" s="3">
        <v>0</v>
      </c>
      <c r="F48" s="3">
        <v>0</v>
      </c>
      <c r="G48" s="3">
        <v>0</v>
      </c>
      <c r="H48" s="3">
        <v>0</v>
      </c>
      <c r="I48" s="3">
        <v>0</v>
      </c>
      <c r="J48" s="3">
        <v>0</v>
      </c>
      <c r="K48" s="3">
        <v>3</v>
      </c>
      <c r="L48" s="3">
        <v>0</v>
      </c>
      <c r="M48" s="3">
        <v>0</v>
      </c>
      <c r="N48" s="6">
        <f>SUM(B48:M48)</f>
        <v>4</v>
      </c>
    </row>
    <row r="49" spans="1:14" ht="12.75">
      <c r="A49" t="s">
        <v>565</v>
      </c>
      <c r="B49" s="3">
        <v>0</v>
      </c>
      <c r="C49" s="3">
        <v>0</v>
      </c>
      <c r="D49" s="3">
        <v>0</v>
      </c>
      <c r="E49" s="3">
        <v>0</v>
      </c>
      <c r="F49" s="3">
        <v>0</v>
      </c>
      <c r="G49" s="3">
        <v>0</v>
      </c>
      <c r="H49" s="3">
        <v>0</v>
      </c>
      <c r="I49" s="3">
        <v>0</v>
      </c>
      <c r="J49" s="3">
        <v>1</v>
      </c>
      <c r="K49" s="3">
        <v>0</v>
      </c>
      <c r="L49" s="3">
        <v>0</v>
      </c>
      <c r="M49" s="3">
        <v>0</v>
      </c>
      <c r="N49" s="6">
        <f>SUM(B49:M49)</f>
        <v>4</v>
      </c>
    </row>
    <row r="50" spans="1:14" ht="12.75">
      <c r="A50" t="s">
        <v>566</v>
      </c>
      <c r="B50" s="3">
        <v>0</v>
      </c>
      <c r="C50" s="3">
        <v>0</v>
      </c>
      <c r="D50" s="3">
        <v>0</v>
      </c>
      <c r="E50" s="3">
        <v>0</v>
      </c>
      <c r="F50" s="3">
        <v>0</v>
      </c>
      <c r="G50" s="3">
        <v>0</v>
      </c>
      <c r="H50" s="3">
        <v>0</v>
      </c>
      <c r="I50" s="3">
        <v>1</v>
      </c>
      <c r="J50" s="3">
        <v>0</v>
      </c>
      <c r="K50" s="3">
        <v>0</v>
      </c>
      <c r="L50" s="3">
        <v>0</v>
      </c>
      <c r="M50" s="3">
        <v>0</v>
      </c>
      <c r="N50" s="6">
        <f>SUM(B50:M50)</f>
        <v>4</v>
      </c>
    </row>
    <row r="51" spans="1:14" ht="12.75">
      <c r="A51" t="s">
        <v>567</v>
      </c>
      <c r="B51" s="3">
        <v>0</v>
      </c>
      <c r="C51" s="3">
        <v>0</v>
      </c>
      <c r="D51" s="3">
        <v>0</v>
      </c>
      <c r="E51" s="3">
        <v>0</v>
      </c>
      <c r="F51" s="3">
        <v>0</v>
      </c>
      <c r="G51" s="3">
        <v>0</v>
      </c>
      <c r="H51" s="3">
        <v>1</v>
      </c>
      <c r="I51" s="3">
        <v>1</v>
      </c>
      <c r="J51" s="3">
        <v>17</v>
      </c>
      <c r="K51" s="3">
        <v>20</v>
      </c>
      <c r="L51" s="3">
        <v>0</v>
      </c>
      <c r="M51" s="3">
        <v>0</v>
      </c>
      <c r="N51" s="6">
        <f>SUM(B51:M51)</f>
        <v>4</v>
      </c>
    </row>
    <row r="52" spans="1:14" ht="12.75">
      <c r="A52" t="s">
        <v>568</v>
      </c>
      <c r="B52" s="3">
        <v>0</v>
      </c>
      <c r="C52" s="3">
        <v>0</v>
      </c>
      <c r="D52" s="3">
        <v>3</v>
      </c>
      <c r="E52" s="3">
        <v>7</v>
      </c>
      <c r="F52" s="3">
        <v>0</v>
      </c>
      <c r="G52" s="3">
        <v>0</v>
      </c>
      <c r="H52" s="3">
        <v>0</v>
      </c>
      <c r="I52" s="3">
        <v>0</v>
      </c>
      <c r="J52" s="3">
        <v>0</v>
      </c>
      <c r="K52" s="3">
        <v>0</v>
      </c>
      <c r="L52" s="3">
        <v>0</v>
      </c>
      <c r="M52" s="3">
        <v>0</v>
      </c>
      <c r="N52" s="6">
        <f>SUM(B52:M52)</f>
        <v>4</v>
      </c>
    </row>
    <row r="53" spans="1:14" ht="12.75">
      <c r="A53" t="s">
        <v>569</v>
      </c>
      <c r="B53" s="3">
        <v>4</v>
      </c>
      <c r="C53" s="3">
        <v>1</v>
      </c>
      <c r="D53" s="3">
        <v>0</v>
      </c>
      <c r="E53" s="3">
        <v>0</v>
      </c>
      <c r="F53" s="3">
        <v>0</v>
      </c>
      <c r="G53" s="3">
        <v>0</v>
      </c>
      <c r="H53" s="3">
        <v>0</v>
      </c>
      <c r="I53" s="3">
        <v>0</v>
      </c>
      <c r="J53" s="3">
        <v>0</v>
      </c>
      <c r="K53" s="3">
        <v>0</v>
      </c>
      <c r="L53" s="3">
        <v>0</v>
      </c>
      <c r="M53" s="3">
        <v>0</v>
      </c>
      <c r="N53" s="6">
        <f>SUM(B53:M53)</f>
        <v>4</v>
      </c>
    </row>
    <row r="54" spans="1:14" ht="12.75">
      <c r="A54" t="s">
        <v>570</v>
      </c>
      <c r="B54" s="3">
        <v>9</v>
      </c>
      <c r="C54" s="3">
        <v>6</v>
      </c>
      <c r="D54" s="3">
        <v>0</v>
      </c>
      <c r="E54" s="3">
        <v>0</v>
      </c>
      <c r="F54" s="3">
        <v>0</v>
      </c>
      <c r="G54" s="3">
        <v>0</v>
      </c>
      <c r="H54" s="3">
        <v>0</v>
      </c>
      <c r="I54" s="3">
        <v>0</v>
      </c>
      <c r="J54" s="3">
        <v>0</v>
      </c>
      <c r="K54" s="3">
        <v>0</v>
      </c>
      <c r="L54" s="3">
        <v>0</v>
      </c>
      <c r="M54" s="3">
        <v>0</v>
      </c>
      <c r="N54" s="6">
        <f>SUM(B54:M54)</f>
        <v>4</v>
      </c>
    </row>
    <row r="55" spans="1:14" ht="12.75">
      <c r="A55" s="2" t="s">
        <v>520</v>
      </c>
      <c r="B55" s="6">
        <f>SUM(B7:B54)</f>
        <v>4</v>
      </c>
      <c r="C55" s="6">
        <f>SUM(C7:C54)</f>
        <v>4</v>
      </c>
      <c r="D55" s="6">
        <f>SUM(D7:D54)</f>
        <v>4</v>
      </c>
      <c r="E55" s="6">
        <f>SUM(E7:E54)</f>
        <v>4</v>
      </c>
      <c r="F55" s="6">
        <f>SUM(F7:F54)</f>
        <v>4</v>
      </c>
      <c r="G55" s="6">
        <f>SUM(G7:G54)</f>
        <v>4</v>
      </c>
      <c r="H55" s="6">
        <f>SUM(H7:H54)</f>
        <v>4</v>
      </c>
      <c r="I55" s="6">
        <f>SUM(I7:I54)</f>
        <v>4</v>
      </c>
      <c r="J55" s="6">
        <f>SUM(J7:J54)</f>
        <v>4</v>
      </c>
      <c r="K55" s="6">
        <f>SUM(K7:K54)</f>
        <v>4</v>
      </c>
      <c r="L55" s="6">
        <f>SUM(L7:L54)</f>
        <v>4</v>
      </c>
      <c r="M55" s="6">
        <f>SUM(M7:M54)</f>
        <v>4</v>
      </c>
      <c r="N55" s="6">
        <f>SUM(N7:N54)</f>
        <v>4</v>
      </c>
    </row>
  </sheetData>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V60"/>
  <sheetViews>
    <sheetView workbookViewId="0" topLeftCell="A1">
      <selection activeCell="A1" sqref="A1"/>
    </sheetView>
  </sheetViews>
  <sheetFormatPr defaultColWidth="9.140625" defaultRowHeight="12.75"/>
  <sheetData>
    <row r="1" ht="12.75">
      <c r="A1" s="1" t="s">
        <v>774</v>
      </c>
    </row>
    <row r="5" spans="2:22" ht="12.75">
      <c r="B5" s="2" t="s">
        <v>171</v>
      </c>
      <c r="D5" s="2" t="s">
        <v>775</v>
      </c>
      <c r="F5" s="2" t="s">
        <v>776</v>
      </c>
      <c r="H5" s="2" t="s">
        <v>777</v>
      </c>
      <c r="J5" s="2" t="s">
        <v>778</v>
      </c>
      <c r="L5" s="2" t="s">
        <v>779</v>
      </c>
      <c r="N5" s="2" t="s">
        <v>780</v>
      </c>
      <c r="P5" s="2" t="s">
        <v>781</v>
      </c>
      <c r="R5" s="2" t="s">
        <v>782</v>
      </c>
      <c r="T5" s="2" t="s">
        <v>783</v>
      </c>
      <c r="V5" s="2" t="s">
        <v>520</v>
      </c>
    </row>
    <row r="6" spans="1:21" ht="12.75">
      <c r="A6" s="2" t="s">
        <v>515</v>
      </c>
      <c r="B6" t="s">
        <v>521</v>
      </c>
      <c r="C6" t="s">
        <v>522</v>
      </c>
      <c r="D6" t="s">
        <v>521</v>
      </c>
      <c r="E6" t="s">
        <v>522</v>
      </c>
      <c r="F6" t="s">
        <v>521</v>
      </c>
      <c r="G6" t="s">
        <v>522</v>
      </c>
      <c r="H6" t="s">
        <v>521</v>
      </c>
      <c r="I6" t="s">
        <v>522</v>
      </c>
      <c r="J6" t="s">
        <v>521</v>
      </c>
      <c r="K6" t="s">
        <v>522</v>
      </c>
      <c r="L6" t="s">
        <v>521</v>
      </c>
      <c r="M6" t="s">
        <v>522</v>
      </c>
      <c r="N6" t="s">
        <v>521</v>
      </c>
      <c r="O6" t="s">
        <v>522</v>
      </c>
      <c r="P6" t="s">
        <v>521</v>
      </c>
      <c r="Q6" t="s">
        <v>522</v>
      </c>
      <c r="R6" t="s">
        <v>521</v>
      </c>
      <c r="S6" t="s">
        <v>522</v>
      </c>
      <c r="T6" t="s">
        <v>521</v>
      </c>
      <c r="U6" t="s">
        <v>522</v>
      </c>
    </row>
    <row r="7" spans="1:22" ht="12.75">
      <c r="A7" t="s">
        <v>523</v>
      </c>
      <c r="B7" s="3">
        <v>15</v>
      </c>
      <c r="C7" s="3">
        <v>0</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6">
        <f>SUM(B7:U7)</f>
        <v>4</v>
      </c>
    </row>
    <row r="8" spans="1:22" ht="12.75">
      <c r="A8" t="s">
        <v>524</v>
      </c>
      <c r="B8" s="3">
        <v>15</v>
      </c>
      <c r="C8" s="3">
        <v>0</v>
      </c>
      <c r="D8" s="3">
        <v>0</v>
      </c>
      <c r="E8" s="3">
        <v>0</v>
      </c>
      <c r="F8" s="3">
        <v>0</v>
      </c>
      <c r="G8" s="3">
        <v>0</v>
      </c>
      <c r="H8" s="3">
        <v>0</v>
      </c>
      <c r="I8" s="3">
        <v>0</v>
      </c>
      <c r="J8" s="3">
        <v>0</v>
      </c>
      <c r="K8" s="3">
        <v>0</v>
      </c>
      <c r="L8" s="3">
        <v>0</v>
      </c>
      <c r="M8" s="3">
        <v>0</v>
      </c>
      <c r="N8" s="3">
        <v>0</v>
      </c>
      <c r="O8" s="3">
        <v>0</v>
      </c>
      <c r="P8" s="3">
        <v>0</v>
      </c>
      <c r="Q8" s="3">
        <v>0</v>
      </c>
      <c r="R8" s="3">
        <v>0</v>
      </c>
      <c r="S8" s="3">
        <v>0</v>
      </c>
      <c r="T8" s="3">
        <v>0</v>
      </c>
      <c r="U8" s="3">
        <v>0</v>
      </c>
      <c r="V8" s="6">
        <f>SUM(B8:U8)</f>
        <v>4</v>
      </c>
    </row>
    <row r="9" spans="1:22" ht="12.75">
      <c r="A9" t="s">
        <v>525</v>
      </c>
      <c r="B9" s="3">
        <v>572</v>
      </c>
      <c r="C9" s="3">
        <v>25</v>
      </c>
      <c r="D9" s="3">
        <v>102</v>
      </c>
      <c r="E9" s="3">
        <v>0</v>
      </c>
      <c r="F9" s="3">
        <v>0</v>
      </c>
      <c r="G9" s="3">
        <v>0</v>
      </c>
      <c r="H9" s="3">
        <v>28</v>
      </c>
      <c r="I9" s="3">
        <v>0</v>
      </c>
      <c r="J9" s="3">
        <v>0</v>
      </c>
      <c r="K9" s="3">
        <v>0</v>
      </c>
      <c r="L9" s="3">
        <v>191</v>
      </c>
      <c r="M9" s="3">
        <v>3</v>
      </c>
      <c r="N9" s="3">
        <v>0</v>
      </c>
      <c r="O9" s="3">
        <v>0</v>
      </c>
      <c r="P9" s="3">
        <v>0</v>
      </c>
      <c r="Q9" s="3">
        <v>0</v>
      </c>
      <c r="R9" s="3">
        <v>305</v>
      </c>
      <c r="S9" s="3">
        <v>0</v>
      </c>
      <c r="T9" s="3">
        <v>0</v>
      </c>
      <c r="U9" s="3">
        <v>0</v>
      </c>
      <c r="V9" s="6">
        <f>SUM(B9:U9)</f>
        <v>4</v>
      </c>
    </row>
    <row r="10" spans="1:22" ht="12.75">
      <c r="A10" t="s">
        <v>526</v>
      </c>
      <c r="B10" s="3">
        <v>335</v>
      </c>
      <c r="C10" s="3">
        <v>358</v>
      </c>
      <c r="D10" s="3">
        <v>52</v>
      </c>
      <c r="E10" s="3">
        <v>37</v>
      </c>
      <c r="F10" s="3">
        <v>0</v>
      </c>
      <c r="G10" s="3">
        <v>0</v>
      </c>
      <c r="H10" s="3">
        <v>45</v>
      </c>
      <c r="I10" s="3">
        <v>25</v>
      </c>
      <c r="J10" s="3">
        <v>0</v>
      </c>
      <c r="K10" s="3">
        <v>110</v>
      </c>
      <c r="L10" s="3">
        <v>315</v>
      </c>
      <c r="M10" s="3">
        <v>282</v>
      </c>
      <c r="N10" s="3">
        <v>0</v>
      </c>
      <c r="O10" s="3">
        <v>0</v>
      </c>
      <c r="P10" s="3">
        <v>0</v>
      </c>
      <c r="Q10" s="3">
        <v>0</v>
      </c>
      <c r="R10" s="3">
        <v>0</v>
      </c>
      <c r="S10" s="3">
        <v>111</v>
      </c>
      <c r="T10" s="3">
        <v>2</v>
      </c>
      <c r="U10" s="3">
        <v>0</v>
      </c>
      <c r="V10" s="6">
        <f>SUM(B10:U10)</f>
        <v>4</v>
      </c>
    </row>
    <row r="11" spans="1:22" ht="12.75">
      <c r="A11" t="s">
        <v>527</v>
      </c>
      <c r="B11" s="3">
        <v>66</v>
      </c>
      <c r="C11" s="3">
        <v>0</v>
      </c>
      <c r="D11" s="3">
        <v>0</v>
      </c>
      <c r="E11" s="3">
        <v>0</v>
      </c>
      <c r="F11" s="3">
        <v>0</v>
      </c>
      <c r="G11" s="3">
        <v>0</v>
      </c>
      <c r="H11" s="3">
        <v>0</v>
      </c>
      <c r="I11" s="3">
        <v>0</v>
      </c>
      <c r="J11" s="3">
        <v>0</v>
      </c>
      <c r="K11" s="3">
        <v>0</v>
      </c>
      <c r="L11" s="3">
        <v>40</v>
      </c>
      <c r="M11" s="3">
        <v>0</v>
      </c>
      <c r="N11" s="3">
        <v>0</v>
      </c>
      <c r="O11" s="3">
        <v>0</v>
      </c>
      <c r="P11" s="3">
        <v>0</v>
      </c>
      <c r="Q11" s="3">
        <v>0</v>
      </c>
      <c r="R11" s="3">
        <v>0</v>
      </c>
      <c r="S11" s="3">
        <v>0</v>
      </c>
      <c r="T11" s="3">
        <v>2</v>
      </c>
      <c r="U11" s="3">
        <v>0</v>
      </c>
      <c r="V11" s="6">
        <f>SUM(B11:U11)</f>
        <v>4</v>
      </c>
    </row>
    <row r="12" spans="1:22" ht="12.75">
      <c r="A12" t="s">
        <v>528</v>
      </c>
      <c r="B12" s="3">
        <v>2359</v>
      </c>
      <c r="C12" s="3">
        <v>4675</v>
      </c>
      <c r="D12" s="3">
        <v>897</v>
      </c>
      <c r="E12" s="3">
        <v>1226</v>
      </c>
      <c r="F12" s="3">
        <v>0</v>
      </c>
      <c r="G12" s="3">
        <v>83</v>
      </c>
      <c r="H12" s="3">
        <v>266</v>
      </c>
      <c r="I12" s="3">
        <v>800</v>
      </c>
      <c r="J12" s="3">
        <v>36</v>
      </c>
      <c r="K12" s="3">
        <v>2640</v>
      </c>
      <c r="L12" s="3">
        <v>1978</v>
      </c>
      <c r="M12" s="3">
        <v>4477</v>
      </c>
      <c r="N12" s="3">
        <v>0</v>
      </c>
      <c r="O12" s="3">
        <v>11</v>
      </c>
      <c r="P12" s="3">
        <v>0</v>
      </c>
      <c r="Q12" s="3">
        <v>0</v>
      </c>
      <c r="R12" s="3">
        <v>109</v>
      </c>
      <c r="S12" s="3">
        <v>172</v>
      </c>
      <c r="T12" s="3">
        <v>0</v>
      </c>
      <c r="U12" s="3">
        <v>8</v>
      </c>
      <c r="V12" s="6">
        <f>SUM(B12:U12)</f>
        <v>4</v>
      </c>
    </row>
    <row r="13" spans="1:22" ht="12.75">
      <c r="A13" t="s">
        <v>529</v>
      </c>
      <c r="B13" s="3">
        <v>219</v>
      </c>
      <c r="C13" s="3">
        <v>60</v>
      </c>
      <c r="D13" s="3">
        <v>1</v>
      </c>
      <c r="E13" s="3">
        <v>9</v>
      </c>
      <c r="F13" s="3">
        <v>0</v>
      </c>
      <c r="G13" s="3">
        <v>0</v>
      </c>
      <c r="H13" s="3">
        <v>79</v>
      </c>
      <c r="I13" s="3">
        <v>10</v>
      </c>
      <c r="J13" s="3">
        <v>23</v>
      </c>
      <c r="K13" s="3">
        <v>213</v>
      </c>
      <c r="L13" s="3">
        <v>168</v>
      </c>
      <c r="M13" s="3">
        <v>81</v>
      </c>
      <c r="N13" s="3">
        <v>0</v>
      </c>
      <c r="O13" s="3">
        <v>0</v>
      </c>
      <c r="P13" s="3">
        <v>0</v>
      </c>
      <c r="Q13" s="3">
        <v>0</v>
      </c>
      <c r="R13" s="3">
        <v>610</v>
      </c>
      <c r="S13" s="3">
        <v>0</v>
      </c>
      <c r="T13" s="3">
        <v>0</v>
      </c>
      <c r="U13" s="3">
        <v>0</v>
      </c>
      <c r="V13" s="6">
        <f>SUM(B13:U13)</f>
        <v>4</v>
      </c>
    </row>
    <row r="14" spans="1:22" ht="12.75">
      <c r="A14" t="s">
        <v>530</v>
      </c>
      <c r="B14" s="3">
        <v>22</v>
      </c>
      <c r="C14" s="3">
        <v>47</v>
      </c>
      <c r="D14" s="3">
        <v>0</v>
      </c>
      <c r="E14" s="3">
        <v>18</v>
      </c>
      <c r="F14" s="3">
        <v>0</v>
      </c>
      <c r="G14" s="3">
        <v>0</v>
      </c>
      <c r="H14" s="3">
        <v>0</v>
      </c>
      <c r="I14" s="3">
        <v>0</v>
      </c>
      <c r="J14" s="3">
        <v>0</v>
      </c>
      <c r="K14" s="3">
        <v>224</v>
      </c>
      <c r="L14" s="3">
        <v>0</v>
      </c>
      <c r="M14" s="3">
        <v>60</v>
      </c>
      <c r="N14" s="3">
        <v>0</v>
      </c>
      <c r="O14" s="3">
        <v>0</v>
      </c>
      <c r="P14" s="3">
        <v>0</v>
      </c>
      <c r="Q14" s="3">
        <v>0</v>
      </c>
      <c r="R14" s="3">
        <v>0</v>
      </c>
      <c r="S14" s="3">
        <v>0</v>
      </c>
      <c r="T14" s="3">
        <v>0</v>
      </c>
      <c r="U14" s="3">
        <v>0</v>
      </c>
      <c r="V14" s="6">
        <f>SUM(B14:U14)</f>
        <v>4</v>
      </c>
    </row>
    <row r="15" spans="1:22" ht="12.75">
      <c r="A15" t="s">
        <v>531</v>
      </c>
      <c r="B15" s="3">
        <v>0</v>
      </c>
      <c r="C15" s="3">
        <v>18</v>
      </c>
      <c r="D15" s="3">
        <v>0</v>
      </c>
      <c r="E15" s="3">
        <v>0</v>
      </c>
      <c r="F15" s="3">
        <v>0</v>
      </c>
      <c r="G15" s="3">
        <v>0</v>
      </c>
      <c r="H15" s="3">
        <v>0</v>
      </c>
      <c r="I15" s="3">
        <v>0</v>
      </c>
      <c r="J15" s="3">
        <v>0</v>
      </c>
      <c r="K15" s="3">
        <v>0</v>
      </c>
      <c r="L15" s="3">
        <v>0</v>
      </c>
      <c r="M15" s="3">
        <v>1</v>
      </c>
      <c r="N15" s="3">
        <v>0</v>
      </c>
      <c r="O15" s="3">
        <v>0</v>
      </c>
      <c r="P15" s="3">
        <v>0</v>
      </c>
      <c r="Q15" s="3">
        <v>0</v>
      </c>
      <c r="R15" s="3">
        <v>0</v>
      </c>
      <c r="S15" s="3">
        <v>0</v>
      </c>
      <c r="T15" s="3">
        <v>0</v>
      </c>
      <c r="U15" s="3">
        <v>0</v>
      </c>
      <c r="V15" s="6">
        <f>SUM(B15:U15)</f>
        <v>4</v>
      </c>
    </row>
    <row r="16" spans="1:22" ht="12.75">
      <c r="A16" t="s">
        <v>717</v>
      </c>
      <c r="B16" s="3">
        <v>0</v>
      </c>
      <c r="C16" s="3">
        <v>1</v>
      </c>
      <c r="D16" s="3">
        <v>0</v>
      </c>
      <c r="E16" s="3">
        <v>0</v>
      </c>
      <c r="F16" s="3">
        <v>0</v>
      </c>
      <c r="G16" s="3">
        <v>0</v>
      </c>
      <c r="H16" s="3">
        <v>0</v>
      </c>
      <c r="I16" s="3">
        <v>0</v>
      </c>
      <c r="J16" s="3">
        <v>0</v>
      </c>
      <c r="K16" s="3">
        <v>0</v>
      </c>
      <c r="L16" s="3">
        <v>0</v>
      </c>
      <c r="M16" s="3">
        <v>0</v>
      </c>
      <c r="N16" s="3">
        <v>0</v>
      </c>
      <c r="O16" s="3">
        <v>0</v>
      </c>
      <c r="P16" s="3">
        <v>0</v>
      </c>
      <c r="Q16" s="3">
        <v>0</v>
      </c>
      <c r="R16" s="3">
        <v>0</v>
      </c>
      <c r="S16" s="3">
        <v>0</v>
      </c>
      <c r="T16" s="3">
        <v>0</v>
      </c>
      <c r="U16" s="3">
        <v>0</v>
      </c>
      <c r="V16" s="6">
        <f>SUM(B16:U16)</f>
        <v>4</v>
      </c>
    </row>
    <row r="17" spans="1:22" ht="12.75">
      <c r="A17" t="s">
        <v>532</v>
      </c>
      <c r="B17" s="3">
        <v>26</v>
      </c>
      <c r="C17" s="3">
        <v>195</v>
      </c>
      <c r="D17" s="3">
        <v>2</v>
      </c>
      <c r="E17" s="3">
        <v>86</v>
      </c>
      <c r="F17" s="3">
        <v>0</v>
      </c>
      <c r="G17" s="3">
        <v>0</v>
      </c>
      <c r="H17" s="3">
        <v>0</v>
      </c>
      <c r="I17" s="3">
        <v>69</v>
      </c>
      <c r="J17" s="3">
        <v>0</v>
      </c>
      <c r="K17" s="3">
        <v>0</v>
      </c>
      <c r="L17" s="3">
        <v>26</v>
      </c>
      <c r="M17" s="3">
        <v>215</v>
      </c>
      <c r="N17" s="3">
        <v>0</v>
      </c>
      <c r="O17" s="3">
        <v>0</v>
      </c>
      <c r="P17" s="3">
        <v>0</v>
      </c>
      <c r="Q17" s="3">
        <v>0</v>
      </c>
      <c r="R17" s="3">
        <v>0</v>
      </c>
      <c r="S17" s="3">
        <v>0</v>
      </c>
      <c r="T17" s="3">
        <v>0</v>
      </c>
      <c r="U17" s="3">
        <v>0</v>
      </c>
      <c r="V17" s="6">
        <f>SUM(B17:U17)</f>
        <v>4</v>
      </c>
    </row>
    <row r="18" spans="1:22" ht="12.75">
      <c r="A18" t="s">
        <v>533</v>
      </c>
      <c r="B18" s="3">
        <v>0</v>
      </c>
      <c r="C18" s="3">
        <v>47</v>
      </c>
      <c r="D18" s="3">
        <v>0</v>
      </c>
      <c r="E18" s="3">
        <v>6</v>
      </c>
      <c r="F18" s="3">
        <v>0</v>
      </c>
      <c r="G18" s="3">
        <v>0</v>
      </c>
      <c r="H18" s="3">
        <v>0</v>
      </c>
      <c r="I18" s="3">
        <v>0</v>
      </c>
      <c r="J18" s="3">
        <v>0</v>
      </c>
      <c r="K18" s="3">
        <v>0</v>
      </c>
      <c r="L18" s="3">
        <v>0</v>
      </c>
      <c r="M18" s="3">
        <v>12</v>
      </c>
      <c r="N18" s="3">
        <v>0</v>
      </c>
      <c r="O18" s="3">
        <v>0</v>
      </c>
      <c r="P18" s="3">
        <v>0</v>
      </c>
      <c r="Q18" s="3">
        <v>0</v>
      </c>
      <c r="R18" s="3">
        <v>0</v>
      </c>
      <c r="S18" s="3">
        <v>0</v>
      </c>
      <c r="T18" s="3">
        <v>0</v>
      </c>
      <c r="U18" s="3">
        <v>0</v>
      </c>
      <c r="V18" s="6">
        <f>SUM(B18:U18)</f>
        <v>4</v>
      </c>
    </row>
    <row r="19" spans="1:22" ht="12.75">
      <c r="A19" t="s">
        <v>534</v>
      </c>
      <c r="B19" s="3">
        <v>101</v>
      </c>
      <c r="C19" s="3">
        <v>302</v>
      </c>
      <c r="D19" s="3">
        <v>5</v>
      </c>
      <c r="E19" s="3">
        <v>30</v>
      </c>
      <c r="F19" s="3">
        <v>0</v>
      </c>
      <c r="G19" s="3">
        <v>0</v>
      </c>
      <c r="H19" s="3">
        <v>0</v>
      </c>
      <c r="I19" s="3">
        <v>0</v>
      </c>
      <c r="J19" s="3">
        <v>0</v>
      </c>
      <c r="K19" s="3">
        <v>0</v>
      </c>
      <c r="L19" s="3">
        <v>102</v>
      </c>
      <c r="M19" s="3">
        <v>233</v>
      </c>
      <c r="N19" s="3">
        <v>0</v>
      </c>
      <c r="O19" s="3">
        <v>0</v>
      </c>
      <c r="P19" s="3">
        <v>0</v>
      </c>
      <c r="Q19" s="3">
        <v>0</v>
      </c>
      <c r="R19" s="3">
        <v>0</v>
      </c>
      <c r="S19" s="3">
        <v>0</v>
      </c>
      <c r="T19" s="3">
        <v>0</v>
      </c>
      <c r="U19" s="3">
        <v>0</v>
      </c>
      <c r="V19" s="6">
        <f>SUM(B19:U19)</f>
        <v>4</v>
      </c>
    </row>
    <row r="20" spans="1:22" ht="12.75">
      <c r="A20" t="s">
        <v>535</v>
      </c>
      <c r="B20" s="3">
        <v>0</v>
      </c>
      <c r="C20" s="3">
        <v>11</v>
      </c>
      <c r="D20" s="3">
        <v>0</v>
      </c>
      <c r="E20" s="3">
        <v>1</v>
      </c>
      <c r="F20" s="3">
        <v>0</v>
      </c>
      <c r="G20" s="3">
        <v>0</v>
      </c>
      <c r="H20" s="3">
        <v>0</v>
      </c>
      <c r="I20" s="3">
        <v>0</v>
      </c>
      <c r="J20" s="3">
        <v>0</v>
      </c>
      <c r="K20" s="3">
        <v>0</v>
      </c>
      <c r="L20" s="3">
        <v>0</v>
      </c>
      <c r="M20" s="3">
        <v>13</v>
      </c>
      <c r="N20" s="3">
        <v>0</v>
      </c>
      <c r="O20" s="3">
        <v>0</v>
      </c>
      <c r="P20" s="3">
        <v>0</v>
      </c>
      <c r="Q20" s="3">
        <v>0</v>
      </c>
      <c r="R20" s="3">
        <v>0</v>
      </c>
      <c r="S20" s="3">
        <v>0</v>
      </c>
      <c r="T20" s="3">
        <v>0</v>
      </c>
      <c r="U20" s="3">
        <v>0</v>
      </c>
      <c r="V20" s="6">
        <f>SUM(B20:U20)</f>
        <v>4</v>
      </c>
    </row>
    <row r="21" spans="1:22" ht="12.75">
      <c r="A21" t="s">
        <v>718</v>
      </c>
      <c r="B21" s="3">
        <v>0</v>
      </c>
      <c r="C21" s="3">
        <v>1</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6">
        <f>SUM(B21:U21)</f>
        <v>4</v>
      </c>
    </row>
    <row r="22" spans="1:22" ht="12.75">
      <c r="A22" t="s">
        <v>536</v>
      </c>
      <c r="B22" s="3">
        <v>19</v>
      </c>
      <c r="C22" s="3">
        <v>197</v>
      </c>
      <c r="D22" s="3">
        <v>0</v>
      </c>
      <c r="E22" s="3">
        <v>81</v>
      </c>
      <c r="F22" s="3">
        <v>0</v>
      </c>
      <c r="G22" s="3">
        <v>0</v>
      </c>
      <c r="H22" s="3">
        <v>0</v>
      </c>
      <c r="I22" s="3">
        <v>0</v>
      </c>
      <c r="J22" s="3">
        <v>0</v>
      </c>
      <c r="K22" s="3">
        <v>155</v>
      </c>
      <c r="L22" s="3">
        <v>28</v>
      </c>
      <c r="M22" s="3">
        <v>202</v>
      </c>
      <c r="N22" s="3">
        <v>0</v>
      </c>
      <c r="O22" s="3">
        <v>4</v>
      </c>
      <c r="P22" s="3">
        <v>0</v>
      </c>
      <c r="Q22" s="3">
        <v>0</v>
      </c>
      <c r="R22" s="3">
        <v>0</v>
      </c>
      <c r="S22" s="3">
        <v>1</v>
      </c>
      <c r="T22" s="3">
        <v>0</v>
      </c>
      <c r="U22" s="3">
        <v>0</v>
      </c>
      <c r="V22" s="6">
        <f>SUM(B22:U22)</f>
        <v>4</v>
      </c>
    </row>
    <row r="23" spans="1:22" ht="12.75">
      <c r="A23" t="s">
        <v>537</v>
      </c>
      <c r="B23" s="3">
        <v>0</v>
      </c>
      <c r="C23" s="3">
        <v>68</v>
      </c>
      <c r="D23" s="3">
        <v>0</v>
      </c>
      <c r="E23" s="3">
        <v>41</v>
      </c>
      <c r="F23" s="3">
        <v>0</v>
      </c>
      <c r="G23" s="3">
        <v>0</v>
      </c>
      <c r="H23" s="3">
        <v>0</v>
      </c>
      <c r="I23" s="3">
        <v>0</v>
      </c>
      <c r="J23" s="3">
        <v>0</v>
      </c>
      <c r="K23" s="3">
        <v>37</v>
      </c>
      <c r="L23" s="3">
        <v>0</v>
      </c>
      <c r="M23" s="3">
        <v>95</v>
      </c>
      <c r="N23" s="3">
        <v>0</v>
      </c>
      <c r="O23" s="3">
        <v>0</v>
      </c>
      <c r="P23" s="3">
        <v>0</v>
      </c>
      <c r="Q23" s="3">
        <v>0</v>
      </c>
      <c r="R23" s="3">
        <v>0</v>
      </c>
      <c r="S23" s="3">
        <v>1</v>
      </c>
      <c r="T23" s="3">
        <v>0</v>
      </c>
      <c r="U23" s="3">
        <v>0</v>
      </c>
      <c r="V23" s="6">
        <f>SUM(B23:U23)</f>
        <v>4</v>
      </c>
    </row>
    <row r="24" spans="1:22" ht="12.75">
      <c r="A24" t="s">
        <v>538</v>
      </c>
      <c r="B24" s="3">
        <v>0</v>
      </c>
      <c r="C24" s="3">
        <v>23</v>
      </c>
      <c r="D24" s="3">
        <v>0</v>
      </c>
      <c r="E24" s="3">
        <v>0</v>
      </c>
      <c r="F24" s="3">
        <v>0</v>
      </c>
      <c r="G24" s="3">
        <v>0</v>
      </c>
      <c r="H24" s="3">
        <v>0</v>
      </c>
      <c r="I24" s="3">
        <v>0</v>
      </c>
      <c r="J24" s="3">
        <v>0</v>
      </c>
      <c r="K24" s="3">
        <v>0</v>
      </c>
      <c r="L24" s="3">
        <v>0</v>
      </c>
      <c r="M24" s="3">
        <v>5</v>
      </c>
      <c r="N24" s="3">
        <v>0</v>
      </c>
      <c r="O24" s="3">
        <v>0</v>
      </c>
      <c r="P24" s="3">
        <v>0</v>
      </c>
      <c r="Q24" s="3">
        <v>0</v>
      </c>
      <c r="R24" s="3">
        <v>0</v>
      </c>
      <c r="S24" s="3">
        <v>0</v>
      </c>
      <c r="T24" s="3">
        <v>0</v>
      </c>
      <c r="U24" s="3">
        <v>0</v>
      </c>
      <c r="V24" s="6">
        <f>SUM(B24:U24)</f>
        <v>4</v>
      </c>
    </row>
    <row r="25" spans="1:22" ht="12.75">
      <c r="A25" t="s">
        <v>719</v>
      </c>
      <c r="B25" s="3">
        <v>0</v>
      </c>
      <c r="C25" s="3">
        <v>2</v>
      </c>
      <c r="D25" s="3">
        <v>0</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6">
        <f>SUM(B25:U25)</f>
        <v>4</v>
      </c>
    </row>
    <row r="26" spans="1:22" ht="12.75">
      <c r="A26" t="s">
        <v>539</v>
      </c>
      <c r="B26" s="3">
        <v>16</v>
      </c>
      <c r="C26" s="3">
        <v>0</v>
      </c>
      <c r="D26" s="3">
        <v>3</v>
      </c>
      <c r="E26" s="3">
        <v>0</v>
      </c>
      <c r="F26" s="3">
        <v>0</v>
      </c>
      <c r="G26" s="3">
        <v>0</v>
      </c>
      <c r="H26" s="3">
        <v>0</v>
      </c>
      <c r="I26" s="3">
        <v>0</v>
      </c>
      <c r="J26" s="3">
        <v>0</v>
      </c>
      <c r="K26" s="3">
        <v>0</v>
      </c>
      <c r="L26" s="3">
        <v>3</v>
      </c>
      <c r="M26" s="3">
        <v>0</v>
      </c>
      <c r="N26" s="3">
        <v>0</v>
      </c>
      <c r="O26" s="3">
        <v>0</v>
      </c>
      <c r="P26" s="3">
        <v>0</v>
      </c>
      <c r="Q26" s="3">
        <v>0</v>
      </c>
      <c r="R26" s="3">
        <v>0</v>
      </c>
      <c r="S26" s="3">
        <v>0</v>
      </c>
      <c r="T26" s="3">
        <v>0</v>
      </c>
      <c r="U26" s="3">
        <v>0</v>
      </c>
      <c r="V26" s="6">
        <f>SUM(B26:U26)</f>
        <v>4</v>
      </c>
    </row>
    <row r="27" spans="1:22" ht="12.75">
      <c r="A27" t="s">
        <v>720</v>
      </c>
      <c r="B27" s="3">
        <v>3</v>
      </c>
      <c r="C27" s="3">
        <v>0</v>
      </c>
      <c r="D27" s="3">
        <v>0</v>
      </c>
      <c r="E27" s="3">
        <v>0</v>
      </c>
      <c r="F27" s="3">
        <v>0</v>
      </c>
      <c r="G27" s="3">
        <v>0</v>
      </c>
      <c r="H27" s="3">
        <v>0</v>
      </c>
      <c r="I27" s="3">
        <v>0</v>
      </c>
      <c r="J27" s="3">
        <v>0</v>
      </c>
      <c r="K27" s="3">
        <v>0</v>
      </c>
      <c r="L27" s="3">
        <v>133</v>
      </c>
      <c r="M27" s="3">
        <v>0</v>
      </c>
      <c r="N27" s="3">
        <v>0</v>
      </c>
      <c r="O27" s="3">
        <v>0</v>
      </c>
      <c r="P27" s="3">
        <v>0</v>
      </c>
      <c r="Q27" s="3">
        <v>0</v>
      </c>
      <c r="R27" s="3">
        <v>0</v>
      </c>
      <c r="S27" s="3">
        <v>0</v>
      </c>
      <c r="T27" s="3">
        <v>0</v>
      </c>
      <c r="U27" s="3">
        <v>0</v>
      </c>
      <c r="V27" s="6">
        <f>SUM(B27:U27)</f>
        <v>4</v>
      </c>
    </row>
    <row r="28" spans="1:22" ht="12.75">
      <c r="A28" t="s">
        <v>540</v>
      </c>
      <c r="B28" s="3">
        <v>0</v>
      </c>
      <c r="C28" s="3">
        <v>267</v>
      </c>
      <c r="D28" s="3">
        <v>0</v>
      </c>
      <c r="E28" s="3">
        <v>96</v>
      </c>
      <c r="F28" s="3">
        <v>0</v>
      </c>
      <c r="G28" s="3">
        <v>0</v>
      </c>
      <c r="H28" s="3">
        <v>0</v>
      </c>
      <c r="I28" s="3">
        <v>65</v>
      </c>
      <c r="J28" s="3">
        <v>0</v>
      </c>
      <c r="K28" s="3">
        <v>0</v>
      </c>
      <c r="L28" s="3">
        <v>0</v>
      </c>
      <c r="M28" s="3">
        <v>38</v>
      </c>
      <c r="N28" s="3">
        <v>0</v>
      </c>
      <c r="O28" s="3">
        <v>0</v>
      </c>
      <c r="P28" s="3">
        <v>0</v>
      </c>
      <c r="Q28" s="3">
        <v>0</v>
      </c>
      <c r="R28" s="3">
        <v>0</v>
      </c>
      <c r="S28" s="3">
        <v>0</v>
      </c>
      <c r="T28" s="3">
        <v>0</v>
      </c>
      <c r="U28" s="3">
        <v>0</v>
      </c>
      <c r="V28" s="6">
        <f>SUM(B28:U28)</f>
        <v>4</v>
      </c>
    </row>
    <row r="29" spans="1:22" ht="12.75">
      <c r="A29" t="s">
        <v>541</v>
      </c>
      <c r="B29" s="3">
        <v>1697</v>
      </c>
      <c r="C29" s="3">
        <v>14769</v>
      </c>
      <c r="D29" s="3">
        <v>338</v>
      </c>
      <c r="E29" s="3">
        <v>6630</v>
      </c>
      <c r="F29" s="3">
        <v>233</v>
      </c>
      <c r="G29" s="3">
        <v>689</v>
      </c>
      <c r="H29" s="3">
        <v>191</v>
      </c>
      <c r="I29" s="3">
        <v>1546</v>
      </c>
      <c r="J29" s="3">
        <v>46</v>
      </c>
      <c r="K29" s="3">
        <v>10026</v>
      </c>
      <c r="L29" s="3">
        <v>185</v>
      </c>
      <c r="M29" s="3">
        <v>3507</v>
      </c>
      <c r="N29" s="3">
        <v>0</v>
      </c>
      <c r="O29" s="3">
        <v>26</v>
      </c>
      <c r="P29" s="3">
        <v>7</v>
      </c>
      <c r="Q29" s="3">
        <v>310</v>
      </c>
      <c r="R29" s="3">
        <v>0</v>
      </c>
      <c r="S29" s="3">
        <v>1329</v>
      </c>
      <c r="T29" s="3">
        <v>0</v>
      </c>
      <c r="U29" s="3">
        <v>4</v>
      </c>
      <c r="V29" s="6">
        <f>SUM(B29:U29)</f>
        <v>4</v>
      </c>
    </row>
    <row r="30" spans="1:22" ht="12.75">
      <c r="A30" t="s">
        <v>542</v>
      </c>
      <c r="B30" s="3">
        <v>1</v>
      </c>
      <c r="C30" s="3">
        <v>296</v>
      </c>
      <c r="D30" s="3">
        <v>0</v>
      </c>
      <c r="E30" s="3">
        <v>498</v>
      </c>
      <c r="F30" s="3">
        <v>0</v>
      </c>
      <c r="G30" s="3">
        <v>94</v>
      </c>
      <c r="H30" s="3">
        <v>0</v>
      </c>
      <c r="I30" s="3">
        <v>0</v>
      </c>
      <c r="J30" s="3">
        <v>0</v>
      </c>
      <c r="K30" s="3">
        <v>0</v>
      </c>
      <c r="L30" s="3">
        <v>0</v>
      </c>
      <c r="M30" s="3">
        <v>121</v>
      </c>
      <c r="N30" s="3">
        <v>0</v>
      </c>
      <c r="O30" s="3">
        <v>0</v>
      </c>
      <c r="P30" s="3">
        <v>0</v>
      </c>
      <c r="Q30" s="3">
        <v>0</v>
      </c>
      <c r="R30" s="3">
        <v>0</v>
      </c>
      <c r="S30" s="3">
        <v>0</v>
      </c>
      <c r="T30" s="3">
        <v>0</v>
      </c>
      <c r="U30" s="3">
        <v>0</v>
      </c>
      <c r="V30" s="6">
        <f>SUM(B30:U30)</f>
        <v>4</v>
      </c>
    </row>
    <row r="31" spans="1:22" ht="12.75">
      <c r="A31" t="s">
        <v>543</v>
      </c>
      <c r="B31" s="3">
        <v>159</v>
      </c>
      <c r="C31" s="3">
        <v>0</v>
      </c>
      <c r="D31" s="3">
        <v>69</v>
      </c>
      <c r="E31" s="3">
        <v>0</v>
      </c>
      <c r="F31" s="3">
        <v>0</v>
      </c>
      <c r="G31" s="3">
        <v>0</v>
      </c>
      <c r="H31" s="3">
        <v>12</v>
      </c>
      <c r="I31" s="3">
        <v>0</v>
      </c>
      <c r="J31" s="3">
        <v>0</v>
      </c>
      <c r="K31" s="3">
        <v>0</v>
      </c>
      <c r="L31" s="3">
        <v>7</v>
      </c>
      <c r="M31" s="3">
        <v>0</v>
      </c>
      <c r="N31" s="3">
        <v>0</v>
      </c>
      <c r="O31" s="3">
        <v>0</v>
      </c>
      <c r="P31" s="3">
        <v>0</v>
      </c>
      <c r="Q31" s="3">
        <v>0</v>
      </c>
      <c r="R31" s="3">
        <v>0</v>
      </c>
      <c r="S31" s="3">
        <v>0</v>
      </c>
      <c r="T31" s="3">
        <v>0</v>
      </c>
      <c r="U31" s="3">
        <v>0</v>
      </c>
      <c r="V31" s="6">
        <f>SUM(B31:U31)</f>
        <v>4</v>
      </c>
    </row>
    <row r="32" spans="1:22" ht="12.75">
      <c r="A32" t="s">
        <v>544</v>
      </c>
      <c r="B32" s="3">
        <v>1222</v>
      </c>
      <c r="C32" s="3">
        <v>929</v>
      </c>
      <c r="D32" s="3">
        <v>337</v>
      </c>
      <c r="E32" s="3">
        <v>443</v>
      </c>
      <c r="F32" s="3">
        <v>27</v>
      </c>
      <c r="G32" s="3">
        <v>0</v>
      </c>
      <c r="H32" s="3">
        <v>187</v>
      </c>
      <c r="I32" s="3">
        <v>119</v>
      </c>
      <c r="J32" s="3">
        <v>16</v>
      </c>
      <c r="K32" s="3">
        <v>330</v>
      </c>
      <c r="L32" s="3">
        <v>273</v>
      </c>
      <c r="M32" s="3">
        <v>330</v>
      </c>
      <c r="N32" s="3">
        <v>0</v>
      </c>
      <c r="O32" s="3">
        <v>0</v>
      </c>
      <c r="P32" s="3">
        <v>0</v>
      </c>
      <c r="Q32" s="3">
        <v>0</v>
      </c>
      <c r="R32" s="3">
        <v>0</v>
      </c>
      <c r="S32" s="3">
        <v>308</v>
      </c>
      <c r="T32" s="3">
        <v>4</v>
      </c>
      <c r="U32" s="3">
        <v>0</v>
      </c>
      <c r="V32" s="6">
        <f>SUM(B32:U32)</f>
        <v>4</v>
      </c>
    </row>
    <row r="33" spans="1:22" ht="12.75">
      <c r="A33" t="s">
        <v>545</v>
      </c>
      <c r="B33" s="3">
        <v>36</v>
      </c>
      <c r="C33" s="3">
        <v>0</v>
      </c>
      <c r="D33" s="3">
        <v>8</v>
      </c>
      <c r="E33" s="3">
        <v>0</v>
      </c>
      <c r="F33" s="3">
        <v>0</v>
      </c>
      <c r="G33" s="3">
        <v>0</v>
      </c>
      <c r="H33" s="3">
        <v>0</v>
      </c>
      <c r="I33" s="3">
        <v>0</v>
      </c>
      <c r="J33" s="3">
        <v>0</v>
      </c>
      <c r="K33" s="3">
        <v>0</v>
      </c>
      <c r="L33" s="3">
        <v>0</v>
      </c>
      <c r="M33" s="3">
        <v>0</v>
      </c>
      <c r="N33" s="3">
        <v>0</v>
      </c>
      <c r="O33" s="3">
        <v>0</v>
      </c>
      <c r="P33" s="3">
        <v>0</v>
      </c>
      <c r="Q33" s="3">
        <v>0</v>
      </c>
      <c r="R33" s="3">
        <v>0</v>
      </c>
      <c r="S33" s="3">
        <v>0</v>
      </c>
      <c r="T33" s="3">
        <v>0</v>
      </c>
      <c r="U33" s="3">
        <v>0</v>
      </c>
      <c r="V33" s="6">
        <f>SUM(B33:U33)</f>
        <v>4</v>
      </c>
    </row>
    <row r="34" spans="1:22" ht="12.75">
      <c r="A34" t="s">
        <v>546</v>
      </c>
      <c r="B34" s="3">
        <v>278</v>
      </c>
      <c r="C34" s="3">
        <v>437</v>
      </c>
      <c r="D34" s="3">
        <v>135</v>
      </c>
      <c r="E34" s="3">
        <v>170</v>
      </c>
      <c r="F34" s="3">
        <v>0</v>
      </c>
      <c r="G34" s="3">
        <v>42</v>
      </c>
      <c r="H34" s="3">
        <v>29</v>
      </c>
      <c r="I34" s="3">
        <v>34</v>
      </c>
      <c r="J34" s="3">
        <v>8</v>
      </c>
      <c r="K34" s="3">
        <v>67</v>
      </c>
      <c r="L34" s="3">
        <v>62</v>
      </c>
      <c r="M34" s="3">
        <v>108</v>
      </c>
      <c r="N34" s="3">
        <v>0</v>
      </c>
      <c r="O34" s="3">
        <v>5</v>
      </c>
      <c r="P34" s="3">
        <v>0</v>
      </c>
      <c r="Q34" s="3">
        <v>0</v>
      </c>
      <c r="R34" s="3">
        <v>0</v>
      </c>
      <c r="S34" s="3">
        <v>2</v>
      </c>
      <c r="T34" s="3">
        <v>0</v>
      </c>
      <c r="U34" s="3">
        <v>0</v>
      </c>
      <c r="V34" s="6">
        <f>SUM(B34:U34)</f>
        <v>4</v>
      </c>
    </row>
    <row r="35" spans="1:22" ht="12.75">
      <c r="A35" t="s">
        <v>547</v>
      </c>
      <c r="B35" s="3">
        <v>0</v>
      </c>
      <c r="C35" s="3">
        <v>31</v>
      </c>
      <c r="D35" s="3">
        <v>0</v>
      </c>
      <c r="E35" s="3">
        <v>4</v>
      </c>
      <c r="F35" s="3">
        <v>0</v>
      </c>
      <c r="G35" s="3">
        <v>0</v>
      </c>
      <c r="H35" s="3">
        <v>0</v>
      </c>
      <c r="I35" s="3">
        <v>0</v>
      </c>
      <c r="J35" s="3">
        <v>0</v>
      </c>
      <c r="K35" s="3">
        <v>0</v>
      </c>
      <c r="L35" s="3">
        <v>0</v>
      </c>
      <c r="M35" s="3">
        <v>2</v>
      </c>
      <c r="N35" s="3">
        <v>0</v>
      </c>
      <c r="O35" s="3">
        <v>0</v>
      </c>
      <c r="P35" s="3">
        <v>0</v>
      </c>
      <c r="Q35" s="3">
        <v>0</v>
      </c>
      <c r="R35" s="3">
        <v>0</v>
      </c>
      <c r="S35" s="3">
        <v>0</v>
      </c>
      <c r="T35" s="3">
        <v>0</v>
      </c>
      <c r="U35" s="3">
        <v>0</v>
      </c>
      <c r="V35" s="6">
        <f>SUM(B35:U35)</f>
        <v>4</v>
      </c>
    </row>
    <row r="36" spans="1:22" ht="12.75">
      <c r="A36" t="s">
        <v>548</v>
      </c>
      <c r="B36" s="3">
        <v>0</v>
      </c>
      <c r="C36" s="3">
        <v>0</v>
      </c>
      <c r="D36" s="3">
        <v>0</v>
      </c>
      <c r="E36" s="3">
        <v>0</v>
      </c>
      <c r="F36" s="3">
        <v>0</v>
      </c>
      <c r="G36" s="3">
        <v>0</v>
      </c>
      <c r="H36" s="3">
        <v>0</v>
      </c>
      <c r="I36" s="3">
        <v>0</v>
      </c>
      <c r="J36" s="3">
        <v>0</v>
      </c>
      <c r="K36" s="3">
        <v>0</v>
      </c>
      <c r="L36" s="3">
        <v>0</v>
      </c>
      <c r="M36" s="3">
        <v>0</v>
      </c>
      <c r="N36" s="3">
        <v>0</v>
      </c>
      <c r="O36" s="3">
        <v>0</v>
      </c>
      <c r="P36" s="3">
        <v>0</v>
      </c>
      <c r="Q36" s="3">
        <v>0</v>
      </c>
      <c r="R36" s="3">
        <v>255</v>
      </c>
      <c r="S36" s="3">
        <v>0</v>
      </c>
      <c r="T36" s="3">
        <v>0</v>
      </c>
      <c r="U36" s="3">
        <v>0</v>
      </c>
      <c r="V36" s="6">
        <f>SUM(B36:U36)</f>
        <v>4</v>
      </c>
    </row>
    <row r="37" spans="1:22" ht="12.75">
      <c r="A37" t="s">
        <v>549</v>
      </c>
      <c r="B37" s="3">
        <v>26</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6">
        <f>SUM(B37:U37)</f>
        <v>4</v>
      </c>
    </row>
    <row r="38" spans="1:22" ht="12.75">
      <c r="A38" t="s">
        <v>550</v>
      </c>
      <c r="B38" s="3">
        <v>67</v>
      </c>
      <c r="C38" s="3">
        <v>0</v>
      </c>
      <c r="D38" s="3">
        <v>0</v>
      </c>
      <c r="E38" s="3">
        <v>0</v>
      </c>
      <c r="F38" s="3">
        <v>0</v>
      </c>
      <c r="G38" s="3">
        <v>0</v>
      </c>
      <c r="H38" s="3">
        <v>30</v>
      </c>
      <c r="I38" s="3">
        <v>0</v>
      </c>
      <c r="J38" s="3">
        <v>0</v>
      </c>
      <c r="K38" s="3">
        <v>0</v>
      </c>
      <c r="L38" s="3">
        <v>15</v>
      </c>
      <c r="M38" s="3">
        <v>0</v>
      </c>
      <c r="N38" s="3">
        <v>0</v>
      </c>
      <c r="O38" s="3">
        <v>0</v>
      </c>
      <c r="P38" s="3">
        <v>43</v>
      </c>
      <c r="Q38" s="3">
        <v>0</v>
      </c>
      <c r="R38" s="3">
        <v>0</v>
      </c>
      <c r="S38" s="3">
        <v>0</v>
      </c>
      <c r="T38" s="3">
        <v>0</v>
      </c>
      <c r="U38" s="3">
        <v>0</v>
      </c>
      <c r="V38" s="6">
        <f>SUM(B38:U38)</f>
        <v>4</v>
      </c>
    </row>
    <row r="39" spans="1:22" ht="12.75">
      <c r="A39" t="s">
        <v>721</v>
      </c>
      <c r="B39" s="3">
        <v>22</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6">
        <f>SUM(B39:U39)</f>
        <v>4</v>
      </c>
    </row>
    <row r="40" spans="1:22" ht="12.75">
      <c r="A40" t="s">
        <v>551</v>
      </c>
      <c r="B40" s="3">
        <v>22</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6">
        <f>SUM(B40:U40)</f>
        <v>4</v>
      </c>
    </row>
    <row r="41" spans="1:22" ht="12.75">
      <c r="A41" t="s">
        <v>552</v>
      </c>
      <c r="B41" s="3">
        <v>0</v>
      </c>
      <c r="C41" s="3">
        <v>21</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2</v>
      </c>
      <c r="V41" s="6">
        <f>SUM(B41:U41)</f>
        <v>4</v>
      </c>
    </row>
    <row r="42" spans="1:22" ht="12.75">
      <c r="A42" t="s">
        <v>553</v>
      </c>
      <c r="B42" s="3">
        <v>0</v>
      </c>
      <c r="C42" s="3">
        <v>25</v>
      </c>
      <c r="D42" s="3">
        <v>0</v>
      </c>
      <c r="E42" s="3">
        <v>22</v>
      </c>
      <c r="F42" s="3">
        <v>0</v>
      </c>
      <c r="G42" s="3">
        <v>0</v>
      </c>
      <c r="H42" s="3">
        <v>0</v>
      </c>
      <c r="I42" s="3">
        <v>0</v>
      </c>
      <c r="J42" s="3">
        <v>0</v>
      </c>
      <c r="K42" s="3">
        <v>0</v>
      </c>
      <c r="L42" s="3">
        <v>0</v>
      </c>
      <c r="M42" s="3">
        <v>1</v>
      </c>
      <c r="N42" s="3">
        <v>0</v>
      </c>
      <c r="O42" s="3">
        <v>0</v>
      </c>
      <c r="P42" s="3">
        <v>0</v>
      </c>
      <c r="Q42" s="3">
        <v>0</v>
      </c>
      <c r="R42" s="3">
        <v>0</v>
      </c>
      <c r="S42" s="3">
        <v>0</v>
      </c>
      <c r="T42" s="3">
        <v>0</v>
      </c>
      <c r="U42" s="3">
        <v>2</v>
      </c>
      <c r="V42" s="6">
        <f>SUM(B42:U42)</f>
        <v>4</v>
      </c>
    </row>
    <row r="43" spans="1:22" ht="12.75">
      <c r="A43" t="s">
        <v>554</v>
      </c>
      <c r="B43" s="3">
        <v>22</v>
      </c>
      <c r="C43" s="3">
        <v>0</v>
      </c>
      <c r="D43" s="3">
        <v>1</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6">
        <f>SUM(B43:U43)</f>
        <v>4</v>
      </c>
    </row>
    <row r="44" spans="1:22" ht="12.75">
      <c r="A44" t="s">
        <v>555</v>
      </c>
      <c r="B44" s="3">
        <v>0</v>
      </c>
      <c r="C44" s="3">
        <v>109</v>
      </c>
      <c r="D44" s="3">
        <v>0</v>
      </c>
      <c r="E44" s="3">
        <v>95</v>
      </c>
      <c r="F44" s="3">
        <v>0</v>
      </c>
      <c r="G44" s="3">
        <v>0</v>
      </c>
      <c r="H44" s="3">
        <v>0</v>
      </c>
      <c r="I44" s="3">
        <v>0</v>
      </c>
      <c r="J44" s="3">
        <v>0</v>
      </c>
      <c r="K44" s="3">
        <v>0</v>
      </c>
      <c r="L44" s="3">
        <v>0</v>
      </c>
      <c r="M44" s="3">
        <v>41</v>
      </c>
      <c r="N44" s="3">
        <v>0</v>
      </c>
      <c r="O44" s="3">
        <v>0</v>
      </c>
      <c r="P44" s="3">
        <v>0</v>
      </c>
      <c r="Q44" s="3">
        <v>0</v>
      </c>
      <c r="R44" s="3">
        <v>0</v>
      </c>
      <c r="S44" s="3">
        <v>0</v>
      </c>
      <c r="T44" s="3">
        <v>0</v>
      </c>
      <c r="U44" s="3">
        <v>0</v>
      </c>
      <c r="V44" s="6">
        <f>SUM(B44:U44)</f>
        <v>4</v>
      </c>
    </row>
    <row r="45" spans="1:22" ht="12.75">
      <c r="A45" t="s">
        <v>556</v>
      </c>
      <c r="B45" s="3">
        <v>52</v>
      </c>
      <c r="C45" s="3">
        <v>44</v>
      </c>
      <c r="D45" s="3">
        <v>6</v>
      </c>
      <c r="E45" s="3">
        <v>10</v>
      </c>
      <c r="F45" s="3">
        <v>0</v>
      </c>
      <c r="G45" s="3">
        <v>0</v>
      </c>
      <c r="H45" s="3">
        <v>29</v>
      </c>
      <c r="I45" s="3">
        <v>9</v>
      </c>
      <c r="J45" s="3">
        <v>0</v>
      </c>
      <c r="K45" s="3">
        <v>0</v>
      </c>
      <c r="L45" s="3">
        <v>0</v>
      </c>
      <c r="M45" s="3">
        <v>4</v>
      </c>
      <c r="N45" s="3">
        <v>0</v>
      </c>
      <c r="O45" s="3">
        <v>0</v>
      </c>
      <c r="P45" s="3">
        <v>0</v>
      </c>
      <c r="Q45" s="3">
        <v>0</v>
      </c>
      <c r="R45" s="3">
        <v>0</v>
      </c>
      <c r="S45" s="3">
        <v>0</v>
      </c>
      <c r="T45" s="3">
        <v>0</v>
      </c>
      <c r="U45" s="3">
        <v>0</v>
      </c>
      <c r="V45" s="6">
        <f>SUM(B45:U45)</f>
        <v>4</v>
      </c>
    </row>
    <row r="46" spans="1:22" ht="12.75">
      <c r="A46" t="s">
        <v>557</v>
      </c>
      <c r="B46" s="3">
        <v>143</v>
      </c>
      <c r="C46" s="3">
        <v>0</v>
      </c>
      <c r="D46" s="3">
        <v>40</v>
      </c>
      <c r="E46" s="3">
        <v>0</v>
      </c>
      <c r="F46" s="3">
        <v>0</v>
      </c>
      <c r="G46" s="3">
        <v>0</v>
      </c>
      <c r="H46" s="3">
        <v>0</v>
      </c>
      <c r="I46" s="3">
        <v>0</v>
      </c>
      <c r="J46" s="3">
        <v>0</v>
      </c>
      <c r="K46" s="3">
        <v>0</v>
      </c>
      <c r="L46" s="3">
        <v>0</v>
      </c>
      <c r="M46" s="3">
        <v>0</v>
      </c>
      <c r="N46" s="3">
        <v>0</v>
      </c>
      <c r="O46" s="3">
        <v>0</v>
      </c>
      <c r="P46" s="3">
        <v>0</v>
      </c>
      <c r="Q46" s="3">
        <v>0</v>
      </c>
      <c r="R46" s="3">
        <v>255</v>
      </c>
      <c r="S46" s="3">
        <v>0</v>
      </c>
      <c r="T46" s="3">
        <v>0</v>
      </c>
      <c r="U46" s="3">
        <v>0</v>
      </c>
      <c r="V46" s="6">
        <f>SUM(B46:U46)</f>
        <v>4</v>
      </c>
    </row>
    <row r="47" spans="1:22" ht="12.75">
      <c r="A47" t="s">
        <v>558</v>
      </c>
      <c r="B47" s="3">
        <v>0</v>
      </c>
      <c r="C47" s="3">
        <v>36</v>
      </c>
      <c r="D47" s="3">
        <v>0</v>
      </c>
      <c r="E47" s="3">
        <v>0</v>
      </c>
      <c r="F47" s="3">
        <v>0</v>
      </c>
      <c r="G47" s="3">
        <v>0</v>
      </c>
      <c r="H47" s="3">
        <v>0</v>
      </c>
      <c r="I47" s="3">
        <v>22</v>
      </c>
      <c r="J47" s="3">
        <v>0</v>
      </c>
      <c r="K47" s="3">
        <v>0</v>
      </c>
      <c r="L47" s="3">
        <v>0</v>
      </c>
      <c r="M47" s="3">
        <v>4</v>
      </c>
      <c r="N47" s="3">
        <v>0</v>
      </c>
      <c r="O47" s="3">
        <v>0</v>
      </c>
      <c r="P47" s="3">
        <v>0</v>
      </c>
      <c r="Q47" s="3">
        <v>0</v>
      </c>
      <c r="R47" s="3">
        <v>0</v>
      </c>
      <c r="S47" s="3">
        <v>0</v>
      </c>
      <c r="T47" s="3">
        <v>0</v>
      </c>
      <c r="U47" s="3">
        <v>0</v>
      </c>
      <c r="V47" s="6">
        <f>SUM(B47:U47)</f>
        <v>4</v>
      </c>
    </row>
    <row r="48" spans="1:22" ht="12.75">
      <c r="A48" t="s">
        <v>559</v>
      </c>
      <c r="B48" s="3">
        <v>117</v>
      </c>
      <c r="C48" s="3">
        <v>0</v>
      </c>
      <c r="D48" s="3">
        <v>2</v>
      </c>
      <c r="E48" s="3">
        <v>0</v>
      </c>
      <c r="F48" s="3">
        <v>0</v>
      </c>
      <c r="G48" s="3">
        <v>0</v>
      </c>
      <c r="H48" s="3">
        <v>0</v>
      </c>
      <c r="I48" s="3">
        <v>0</v>
      </c>
      <c r="J48" s="3">
        <v>0</v>
      </c>
      <c r="K48" s="3">
        <v>0</v>
      </c>
      <c r="L48" s="3">
        <v>5</v>
      </c>
      <c r="M48" s="3">
        <v>0</v>
      </c>
      <c r="N48" s="3">
        <v>0</v>
      </c>
      <c r="O48" s="3">
        <v>0</v>
      </c>
      <c r="P48" s="3">
        <v>0</v>
      </c>
      <c r="Q48" s="3">
        <v>0</v>
      </c>
      <c r="R48" s="3">
        <v>0</v>
      </c>
      <c r="S48" s="3">
        <v>0</v>
      </c>
      <c r="T48" s="3">
        <v>0</v>
      </c>
      <c r="U48" s="3">
        <v>0</v>
      </c>
      <c r="V48" s="6">
        <f>SUM(B48:U48)</f>
        <v>4</v>
      </c>
    </row>
    <row r="49" spans="1:22" ht="12.75">
      <c r="A49" t="s">
        <v>560</v>
      </c>
      <c r="B49" s="3">
        <v>375</v>
      </c>
      <c r="C49" s="3">
        <v>0</v>
      </c>
      <c r="D49" s="3">
        <v>176</v>
      </c>
      <c r="E49" s="3">
        <v>0</v>
      </c>
      <c r="F49" s="3">
        <v>0</v>
      </c>
      <c r="G49" s="3">
        <v>0</v>
      </c>
      <c r="H49" s="3">
        <v>39</v>
      </c>
      <c r="I49" s="3">
        <v>0</v>
      </c>
      <c r="J49" s="3">
        <v>0</v>
      </c>
      <c r="K49" s="3">
        <v>0</v>
      </c>
      <c r="L49" s="3">
        <v>7</v>
      </c>
      <c r="M49" s="3">
        <v>0</v>
      </c>
      <c r="N49" s="3">
        <v>0</v>
      </c>
      <c r="O49" s="3">
        <v>0</v>
      </c>
      <c r="P49" s="3">
        <v>0</v>
      </c>
      <c r="Q49" s="3">
        <v>0</v>
      </c>
      <c r="R49" s="3">
        <v>0</v>
      </c>
      <c r="S49" s="3">
        <v>0</v>
      </c>
      <c r="T49" s="3">
        <v>0</v>
      </c>
      <c r="U49" s="3">
        <v>0</v>
      </c>
      <c r="V49" s="6">
        <f>SUM(B49:U49)</f>
        <v>4</v>
      </c>
    </row>
    <row r="50" spans="1:22" ht="12.75">
      <c r="A50" t="s">
        <v>561</v>
      </c>
      <c r="B50" s="3">
        <v>514</v>
      </c>
      <c r="C50" s="3">
        <v>161</v>
      </c>
      <c r="D50" s="3">
        <v>81</v>
      </c>
      <c r="E50" s="3">
        <v>44</v>
      </c>
      <c r="F50" s="3">
        <v>0</v>
      </c>
      <c r="G50" s="3">
        <v>0</v>
      </c>
      <c r="H50" s="3">
        <v>12</v>
      </c>
      <c r="I50" s="3">
        <v>20</v>
      </c>
      <c r="J50" s="3">
        <v>0</v>
      </c>
      <c r="K50" s="3">
        <v>15</v>
      </c>
      <c r="L50" s="3">
        <v>62</v>
      </c>
      <c r="M50" s="3">
        <v>9</v>
      </c>
      <c r="N50" s="3">
        <v>0</v>
      </c>
      <c r="O50" s="3">
        <v>0</v>
      </c>
      <c r="P50" s="3">
        <v>0</v>
      </c>
      <c r="Q50" s="3">
        <v>0</v>
      </c>
      <c r="R50" s="3">
        <v>0</v>
      </c>
      <c r="S50" s="3">
        <v>0</v>
      </c>
      <c r="T50" s="3">
        <v>0</v>
      </c>
      <c r="U50" s="3">
        <v>0</v>
      </c>
      <c r="V50" s="6">
        <f>SUM(B50:U50)</f>
        <v>4</v>
      </c>
    </row>
    <row r="51" spans="1:22" ht="12.75">
      <c r="A51" t="s">
        <v>562</v>
      </c>
      <c r="B51" s="3">
        <v>271</v>
      </c>
      <c r="C51" s="3">
        <v>0</v>
      </c>
      <c r="D51" s="3">
        <v>376</v>
      </c>
      <c r="E51" s="3">
        <v>0</v>
      </c>
      <c r="F51" s="3">
        <v>0</v>
      </c>
      <c r="G51" s="3">
        <v>0</v>
      </c>
      <c r="H51" s="3">
        <v>118</v>
      </c>
      <c r="I51" s="3">
        <v>0</v>
      </c>
      <c r="J51" s="3">
        <v>7</v>
      </c>
      <c r="K51" s="3">
        <v>0</v>
      </c>
      <c r="L51" s="3">
        <v>49</v>
      </c>
      <c r="M51" s="3">
        <v>0</v>
      </c>
      <c r="N51" s="3">
        <v>0</v>
      </c>
      <c r="O51" s="3">
        <v>0</v>
      </c>
      <c r="P51" s="3">
        <v>0</v>
      </c>
      <c r="Q51" s="3">
        <v>0</v>
      </c>
      <c r="R51" s="3">
        <v>0</v>
      </c>
      <c r="S51" s="3">
        <v>0</v>
      </c>
      <c r="T51" s="3">
        <v>0</v>
      </c>
      <c r="U51" s="3">
        <v>0</v>
      </c>
      <c r="V51" s="6">
        <f>SUM(B51:U51)</f>
        <v>4</v>
      </c>
    </row>
    <row r="52" spans="1:22" ht="12.75">
      <c r="A52" t="s">
        <v>563</v>
      </c>
      <c r="B52" s="3">
        <v>21</v>
      </c>
      <c r="C52" s="3">
        <v>83</v>
      </c>
      <c r="D52" s="3">
        <v>19</v>
      </c>
      <c r="E52" s="3">
        <v>1</v>
      </c>
      <c r="F52" s="3">
        <v>0</v>
      </c>
      <c r="G52" s="3">
        <v>0</v>
      </c>
      <c r="H52" s="3">
        <v>0</v>
      </c>
      <c r="I52" s="3">
        <v>26</v>
      </c>
      <c r="J52" s="3">
        <v>0</v>
      </c>
      <c r="K52" s="3">
        <v>0</v>
      </c>
      <c r="L52" s="3">
        <v>1</v>
      </c>
      <c r="M52" s="3">
        <v>7</v>
      </c>
      <c r="N52" s="3">
        <v>0</v>
      </c>
      <c r="O52" s="3">
        <v>0</v>
      </c>
      <c r="P52" s="3">
        <v>0</v>
      </c>
      <c r="Q52" s="3">
        <v>0</v>
      </c>
      <c r="R52" s="3">
        <v>0</v>
      </c>
      <c r="S52" s="3">
        <v>0</v>
      </c>
      <c r="T52" s="3">
        <v>0</v>
      </c>
      <c r="U52" s="3">
        <v>3</v>
      </c>
      <c r="V52" s="6">
        <f>SUM(B52:U52)</f>
        <v>4</v>
      </c>
    </row>
    <row r="53" spans="1:22" ht="12.75">
      <c r="A53" t="s">
        <v>564</v>
      </c>
      <c r="B53" s="3">
        <v>0</v>
      </c>
      <c r="C53" s="3">
        <v>70</v>
      </c>
      <c r="D53" s="3">
        <v>0</v>
      </c>
      <c r="E53" s="3">
        <v>0</v>
      </c>
      <c r="F53" s="3">
        <v>0</v>
      </c>
      <c r="G53" s="3">
        <v>0</v>
      </c>
      <c r="H53" s="3">
        <v>0</v>
      </c>
      <c r="I53" s="3">
        <v>20</v>
      </c>
      <c r="J53" s="3">
        <v>0</v>
      </c>
      <c r="K53" s="3">
        <v>0</v>
      </c>
      <c r="L53" s="3">
        <v>0</v>
      </c>
      <c r="M53" s="3">
        <v>10</v>
      </c>
      <c r="N53" s="3">
        <v>0</v>
      </c>
      <c r="O53" s="3">
        <v>0</v>
      </c>
      <c r="P53" s="3">
        <v>0</v>
      </c>
      <c r="Q53" s="3">
        <v>0</v>
      </c>
      <c r="R53" s="3">
        <v>0</v>
      </c>
      <c r="S53" s="3">
        <v>124</v>
      </c>
      <c r="T53" s="3">
        <v>0</v>
      </c>
      <c r="U53" s="3">
        <v>2</v>
      </c>
      <c r="V53" s="6">
        <f>SUM(B53:U53)</f>
        <v>4</v>
      </c>
    </row>
    <row r="54" spans="1:22" ht="12.75">
      <c r="A54" t="s">
        <v>565</v>
      </c>
      <c r="B54" s="3">
        <v>0</v>
      </c>
      <c r="C54" s="3">
        <v>6</v>
      </c>
      <c r="D54" s="3">
        <v>0</v>
      </c>
      <c r="E54" s="3">
        <v>0</v>
      </c>
      <c r="F54" s="3">
        <v>0</v>
      </c>
      <c r="G54" s="3">
        <v>0</v>
      </c>
      <c r="H54" s="3">
        <v>0</v>
      </c>
      <c r="I54" s="3">
        <v>0</v>
      </c>
      <c r="J54" s="3">
        <v>0</v>
      </c>
      <c r="K54" s="3">
        <v>0</v>
      </c>
      <c r="L54" s="3">
        <v>0</v>
      </c>
      <c r="M54" s="3">
        <v>1</v>
      </c>
      <c r="N54" s="3">
        <v>0</v>
      </c>
      <c r="O54" s="3">
        <v>0</v>
      </c>
      <c r="P54" s="3">
        <v>0</v>
      </c>
      <c r="Q54" s="3">
        <v>0</v>
      </c>
      <c r="R54" s="3">
        <v>0</v>
      </c>
      <c r="S54" s="3">
        <v>0</v>
      </c>
      <c r="T54" s="3">
        <v>0</v>
      </c>
      <c r="U54" s="3">
        <v>0</v>
      </c>
      <c r="V54" s="6">
        <f>SUM(B54:U54)</f>
        <v>4</v>
      </c>
    </row>
    <row r="55" spans="1:22" ht="12.75">
      <c r="A55" t="s">
        <v>566</v>
      </c>
      <c r="B55" s="3">
        <v>26</v>
      </c>
      <c r="C55" s="3">
        <v>40</v>
      </c>
      <c r="D55" s="3">
        <v>0</v>
      </c>
      <c r="E55" s="3">
        <v>0</v>
      </c>
      <c r="F55" s="3">
        <v>0</v>
      </c>
      <c r="G55" s="3">
        <v>0</v>
      </c>
      <c r="H55" s="3">
        <v>0</v>
      </c>
      <c r="I55" s="3">
        <v>0</v>
      </c>
      <c r="J55" s="3">
        <v>0</v>
      </c>
      <c r="K55" s="3">
        <v>0</v>
      </c>
      <c r="L55" s="3">
        <v>0</v>
      </c>
      <c r="M55" s="3">
        <v>8</v>
      </c>
      <c r="N55" s="3">
        <v>0</v>
      </c>
      <c r="O55" s="3">
        <v>0</v>
      </c>
      <c r="P55" s="3">
        <v>0</v>
      </c>
      <c r="Q55" s="3">
        <v>0</v>
      </c>
      <c r="R55" s="3">
        <v>0</v>
      </c>
      <c r="S55" s="3">
        <v>0</v>
      </c>
      <c r="T55" s="3">
        <v>0</v>
      </c>
      <c r="U55" s="3">
        <v>0</v>
      </c>
      <c r="V55" s="6">
        <f>SUM(B55:U55)</f>
        <v>4</v>
      </c>
    </row>
    <row r="56" spans="1:22" ht="12.75">
      <c r="A56" t="s">
        <v>567</v>
      </c>
      <c r="B56" s="3">
        <v>528</v>
      </c>
      <c r="C56" s="3">
        <v>611</v>
      </c>
      <c r="D56" s="3">
        <v>55</v>
      </c>
      <c r="E56" s="3">
        <v>197</v>
      </c>
      <c r="F56" s="3">
        <v>0</v>
      </c>
      <c r="G56" s="3">
        <v>74</v>
      </c>
      <c r="H56" s="3">
        <v>24</v>
      </c>
      <c r="I56" s="3">
        <v>31</v>
      </c>
      <c r="J56" s="3">
        <v>8</v>
      </c>
      <c r="K56" s="3">
        <v>485</v>
      </c>
      <c r="L56" s="3">
        <v>102</v>
      </c>
      <c r="M56" s="3">
        <v>224</v>
      </c>
      <c r="N56" s="3">
        <v>0</v>
      </c>
      <c r="O56" s="3">
        <v>0</v>
      </c>
      <c r="P56" s="3">
        <v>0</v>
      </c>
      <c r="Q56" s="3">
        <v>0</v>
      </c>
      <c r="R56" s="3">
        <v>0</v>
      </c>
      <c r="S56" s="3">
        <v>0</v>
      </c>
      <c r="T56" s="3">
        <v>0</v>
      </c>
      <c r="U56" s="3">
        <v>6</v>
      </c>
      <c r="V56" s="6">
        <f>SUM(B56:U56)</f>
        <v>4</v>
      </c>
    </row>
    <row r="57" spans="1:22" ht="12.75">
      <c r="A57" t="s">
        <v>568</v>
      </c>
      <c r="B57" s="3">
        <v>104</v>
      </c>
      <c r="C57" s="3">
        <v>214</v>
      </c>
      <c r="D57" s="3">
        <v>33</v>
      </c>
      <c r="E57" s="3">
        <v>37</v>
      </c>
      <c r="F57" s="3">
        <v>0</v>
      </c>
      <c r="G57" s="3">
        <v>0</v>
      </c>
      <c r="H57" s="3">
        <v>0</v>
      </c>
      <c r="I57" s="3">
        <v>96</v>
      </c>
      <c r="J57" s="3">
        <v>0</v>
      </c>
      <c r="K57" s="3">
        <v>0</v>
      </c>
      <c r="L57" s="3">
        <v>13</v>
      </c>
      <c r="M57" s="3">
        <v>41</v>
      </c>
      <c r="N57" s="3">
        <v>0</v>
      </c>
      <c r="O57" s="3">
        <v>0</v>
      </c>
      <c r="P57" s="3">
        <v>0</v>
      </c>
      <c r="Q57" s="3">
        <v>0</v>
      </c>
      <c r="R57" s="3">
        <v>0</v>
      </c>
      <c r="S57" s="3">
        <v>0</v>
      </c>
      <c r="T57" s="3">
        <v>0</v>
      </c>
      <c r="U57" s="3">
        <v>0</v>
      </c>
      <c r="V57" s="6">
        <f>SUM(B57:U57)</f>
        <v>4</v>
      </c>
    </row>
    <row r="58" spans="1:22" ht="12.75">
      <c r="A58" t="s">
        <v>569</v>
      </c>
      <c r="B58" s="3">
        <v>91</v>
      </c>
      <c r="C58" s="3">
        <v>32</v>
      </c>
      <c r="D58" s="3">
        <v>20</v>
      </c>
      <c r="E58" s="3">
        <v>114</v>
      </c>
      <c r="F58" s="3">
        <v>232</v>
      </c>
      <c r="G58" s="3">
        <v>39</v>
      </c>
      <c r="H58" s="3">
        <v>0</v>
      </c>
      <c r="I58" s="3">
        <v>3</v>
      </c>
      <c r="J58" s="3">
        <v>0</v>
      </c>
      <c r="K58" s="3">
        <v>0</v>
      </c>
      <c r="L58" s="3">
        <v>0</v>
      </c>
      <c r="M58" s="3">
        <v>62</v>
      </c>
      <c r="N58" s="3">
        <v>0</v>
      </c>
      <c r="O58" s="3">
        <v>0</v>
      </c>
      <c r="P58" s="3">
        <v>0</v>
      </c>
      <c r="Q58" s="3">
        <v>0</v>
      </c>
      <c r="R58" s="3">
        <v>0</v>
      </c>
      <c r="S58" s="3">
        <v>0</v>
      </c>
      <c r="T58" s="3">
        <v>0</v>
      </c>
      <c r="U58" s="3">
        <v>0</v>
      </c>
      <c r="V58" s="6">
        <f>SUM(B58:U58)</f>
        <v>4</v>
      </c>
    </row>
    <row r="59" spans="1:22" ht="12.75">
      <c r="A59" t="s">
        <v>570</v>
      </c>
      <c r="B59" s="3">
        <v>281</v>
      </c>
      <c r="C59" s="3">
        <v>186</v>
      </c>
      <c r="D59" s="3">
        <v>55</v>
      </c>
      <c r="E59" s="3">
        <v>126</v>
      </c>
      <c r="F59" s="3">
        <v>0</v>
      </c>
      <c r="G59" s="3">
        <v>0</v>
      </c>
      <c r="H59" s="3">
        <v>77</v>
      </c>
      <c r="I59" s="3">
        <v>51</v>
      </c>
      <c r="J59" s="3">
        <v>0</v>
      </c>
      <c r="K59" s="3">
        <v>0</v>
      </c>
      <c r="L59" s="3">
        <v>20</v>
      </c>
      <c r="M59" s="3">
        <v>82</v>
      </c>
      <c r="N59" s="3">
        <v>0</v>
      </c>
      <c r="O59" s="3">
        <v>0</v>
      </c>
      <c r="P59" s="3">
        <v>0</v>
      </c>
      <c r="Q59" s="3">
        <v>0</v>
      </c>
      <c r="R59" s="3">
        <v>0</v>
      </c>
      <c r="S59" s="3">
        <v>0</v>
      </c>
      <c r="T59" s="3">
        <v>0</v>
      </c>
      <c r="U59" s="3">
        <v>0</v>
      </c>
      <c r="V59" s="6">
        <f>SUM(B59:U59)</f>
        <v>4</v>
      </c>
    </row>
    <row r="60" spans="1:22" ht="12.75">
      <c r="A60" s="2" t="s">
        <v>520</v>
      </c>
      <c r="B60" s="6">
        <f>SUM(B7:B59)</f>
        <v>4</v>
      </c>
      <c r="C60" s="6">
        <f>SUM(C7:C59)</f>
        <v>4</v>
      </c>
      <c r="D60" s="6">
        <f>SUM(D7:D59)</f>
        <v>4</v>
      </c>
      <c r="E60" s="6">
        <f>SUM(E7:E59)</f>
        <v>4</v>
      </c>
      <c r="F60" s="6">
        <f>SUM(F7:F59)</f>
        <v>4</v>
      </c>
      <c r="G60" s="6">
        <f>SUM(G7:G59)</f>
        <v>4</v>
      </c>
      <c r="H60" s="6">
        <f>SUM(H7:H59)</f>
        <v>4</v>
      </c>
      <c r="I60" s="6">
        <f>SUM(I7:I59)</f>
        <v>4</v>
      </c>
      <c r="J60" s="6">
        <f>SUM(J7:J59)</f>
        <v>4</v>
      </c>
      <c r="K60" s="6">
        <f>SUM(K7:K59)</f>
        <v>4</v>
      </c>
      <c r="L60" s="6">
        <f>SUM(L7:L59)</f>
        <v>4</v>
      </c>
      <c r="M60" s="6">
        <f>SUM(M7:M59)</f>
        <v>4</v>
      </c>
      <c r="N60" s="6">
        <f>SUM(N7:N59)</f>
        <v>4</v>
      </c>
      <c r="O60" s="6">
        <f>SUM(O7:O59)</f>
        <v>4</v>
      </c>
      <c r="P60" s="6">
        <f>SUM(P7:P59)</f>
        <v>4</v>
      </c>
      <c r="Q60" s="6">
        <f>SUM(Q7:Q59)</f>
        <v>4</v>
      </c>
      <c r="R60" s="6">
        <f>SUM(R7:R59)</f>
        <v>4</v>
      </c>
      <c r="S60" s="6">
        <f>SUM(S7:S59)</f>
        <v>4</v>
      </c>
      <c r="T60" s="6">
        <f>SUM(T7:T59)</f>
        <v>4</v>
      </c>
      <c r="U60" s="6">
        <f>SUM(U7:U59)</f>
        <v>4</v>
      </c>
      <c r="V60" s="6">
        <f>SUM(V7:V59)</f>
        <v>4</v>
      </c>
    </row>
  </sheetData>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sheetData>
    <row r="1" ht="12.75">
      <c r="A1" s="1" t="s">
        <v>784</v>
      </c>
    </row>
    <row r="5" spans="1:11" ht="12.75">
      <c r="A5" s="2" t="s">
        <v>515</v>
      </c>
      <c r="B5" s="2" t="s">
        <v>785</v>
      </c>
      <c r="C5" s="2" t="s">
        <v>786</v>
      </c>
      <c r="D5" s="2" t="s">
        <v>787</v>
      </c>
      <c r="E5" s="2" t="s">
        <v>788</v>
      </c>
      <c r="F5" s="2" t="s">
        <v>789</v>
      </c>
      <c r="G5" s="2" t="s">
        <v>790</v>
      </c>
      <c r="H5" s="2" t="s">
        <v>791</v>
      </c>
      <c r="I5" s="2" t="s">
        <v>792</v>
      </c>
      <c r="J5" s="2" t="s">
        <v>793</v>
      </c>
      <c r="K5" s="2" t="s">
        <v>520</v>
      </c>
    </row>
    <row r="6" spans="2:11" ht="12.75">
      <c r="B6" t="s">
        <v>794</v>
      </c>
      <c r="C6" t="s">
        <v>795</v>
      </c>
      <c r="D6" t="s">
        <v>795</v>
      </c>
      <c r="E6" t="s">
        <v>795</v>
      </c>
      <c r="F6" t="s">
        <v>795</v>
      </c>
      <c r="G6" t="s">
        <v>795</v>
      </c>
      <c r="H6" t="s">
        <v>795</v>
      </c>
      <c r="I6" t="s">
        <v>795</v>
      </c>
      <c r="J6" t="s">
        <v>795</v>
      </c>
      <c r="K6" t="s">
        <v>795</v>
      </c>
    </row>
    <row r="7" spans="1:11" ht="12.75">
      <c r="A7" t="s">
        <v>523</v>
      </c>
      <c r="B7" s="7">
        <v>12</v>
      </c>
      <c r="C7" s="3">
        <v>154937</v>
      </c>
      <c r="D7" s="3">
        <v>0</v>
      </c>
      <c r="E7" s="3">
        <v>0</v>
      </c>
      <c r="F7" s="3">
        <v>0</v>
      </c>
      <c r="G7" s="3">
        <v>0</v>
      </c>
      <c r="H7" s="3">
        <v>0</v>
      </c>
      <c r="I7" s="3">
        <v>0</v>
      </c>
      <c r="J7" s="3">
        <v>0</v>
      </c>
      <c r="K7" s="6">
        <f>(C7+D7+E7+F7+G7+H7+I7)-(J7)</f>
        <v>4</v>
      </c>
    </row>
    <row r="8" spans="1:11" ht="12.75">
      <c r="A8" t="s">
        <v>524</v>
      </c>
      <c r="B8" s="7">
        <v>12</v>
      </c>
      <c r="C8" s="3">
        <v>123950</v>
      </c>
      <c r="D8" s="3">
        <v>0</v>
      </c>
      <c r="E8" s="3">
        <v>0</v>
      </c>
      <c r="F8" s="3">
        <v>0</v>
      </c>
      <c r="G8" s="3">
        <v>0</v>
      </c>
      <c r="H8" s="3">
        <v>0</v>
      </c>
      <c r="I8" s="3">
        <v>0</v>
      </c>
      <c r="J8" s="3">
        <v>0</v>
      </c>
      <c r="K8" s="6">
        <f>(I8+H8+G8+F8+E8+D8+C8)-(J8)</f>
        <v>4</v>
      </c>
    </row>
    <row r="9" spans="1:11" ht="12.75">
      <c r="A9" t="s">
        <v>525</v>
      </c>
      <c r="B9" s="7">
        <v>218</v>
      </c>
      <c r="C9" s="3">
        <v>759282</v>
      </c>
      <c r="D9" s="3">
        <v>0</v>
      </c>
      <c r="E9" s="3">
        <v>35948</v>
      </c>
      <c r="F9" s="3">
        <v>0</v>
      </c>
      <c r="G9" s="3">
        <v>0</v>
      </c>
      <c r="H9" s="3">
        <v>229502</v>
      </c>
      <c r="I9" s="3">
        <v>0</v>
      </c>
      <c r="J9" s="3">
        <v>0</v>
      </c>
      <c r="K9" s="6">
        <f>(I9+H9+G9+F9+E9+D9+C9)-(J9)</f>
        <v>4</v>
      </c>
    </row>
    <row r="10" spans="1:11" ht="12.75">
      <c r="A10" t="s">
        <v>526</v>
      </c>
      <c r="B10" s="7">
        <v>301</v>
      </c>
      <c r="C10" s="3">
        <v>1048347</v>
      </c>
      <c r="D10" s="3">
        <v>0</v>
      </c>
      <c r="E10" s="3">
        <v>46031</v>
      </c>
      <c r="F10" s="3">
        <v>0</v>
      </c>
      <c r="G10" s="3">
        <v>0</v>
      </c>
      <c r="H10" s="3">
        <v>195413</v>
      </c>
      <c r="I10" s="3">
        <v>0</v>
      </c>
      <c r="J10" s="3">
        <v>0</v>
      </c>
      <c r="K10" s="6">
        <f>(I10+H10+G10+F10+E10+D10+C10)-(J10)</f>
        <v>4</v>
      </c>
    </row>
    <row r="11" spans="1:11" ht="12.75">
      <c r="A11" t="s">
        <v>527</v>
      </c>
      <c r="B11" s="7">
        <v>24</v>
      </c>
      <c r="C11" s="3">
        <v>83558</v>
      </c>
      <c r="D11" s="3">
        <v>0</v>
      </c>
      <c r="E11" s="3">
        <v>0</v>
      </c>
      <c r="F11" s="3">
        <v>0</v>
      </c>
      <c r="G11" s="3">
        <v>0</v>
      </c>
      <c r="H11" s="3">
        <v>9374</v>
      </c>
      <c r="I11" s="3">
        <v>0</v>
      </c>
      <c r="J11" s="3">
        <v>0</v>
      </c>
      <c r="K11" s="6">
        <f>(I11+H11+G11+F11+E11+D11+C11)-(J11)</f>
        <v>4</v>
      </c>
    </row>
    <row r="12" spans="1:11" ht="12.75">
      <c r="A12" t="s">
        <v>528</v>
      </c>
      <c r="B12" s="7">
        <v>3249.37</v>
      </c>
      <c r="C12" s="3">
        <v>11323499</v>
      </c>
      <c r="D12" s="3">
        <v>0</v>
      </c>
      <c r="E12" s="3">
        <v>143711</v>
      </c>
      <c r="F12" s="3">
        <v>0</v>
      </c>
      <c r="G12" s="3">
        <v>0</v>
      </c>
      <c r="H12" s="3">
        <v>1533960</v>
      </c>
      <c r="I12" s="3">
        <v>0</v>
      </c>
      <c r="J12" s="3">
        <v>0</v>
      </c>
      <c r="K12" s="6">
        <f>(I12+H12+G12+F12+E12+D12+C12)-(J12)</f>
        <v>4</v>
      </c>
    </row>
    <row r="13" spans="1:11" ht="12.75">
      <c r="A13" t="s">
        <v>529</v>
      </c>
      <c r="B13" s="7">
        <v>118.5</v>
      </c>
      <c r="C13" s="3">
        <v>412570</v>
      </c>
      <c r="D13" s="3">
        <v>0</v>
      </c>
      <c r="E13" s="3">
        <v>4457</v>
      </c>
      <c r="F13" s="3">
        <v>0</v>
      </c>
      <c r="G13" s="3">
        <v>0</v>
      </c>
      <c r="H13" s="3">
        <v>42470</v>
      </c>
      <c r="I13" s="3">
        <v>0</v>
      </c>
      <c r="J13" s="3">
        <v>0</v>
      </c>
      <c r="K13" s="6">
        <f>(I13+H13+G13+F13+E13+D13+C13)-(J13)</f>
        <v>4</v>
      </c>
    </row>
    <row r="14" spans="1:11" ht="12.75">
      <c r="A14" t="s">
        <v>530</v>
      </c>
      <c r="B14" s="7">
        <v>58</v>
      </c>
      <c r="C14" s="3">
        <v>201933</v>
      </c>
      <c r="D14" s="3">
        <v>0</v>
      </c>
      <c r="E14" s="3">
        <v>3422</v>
      </c>
      <c r="F14" s="3">
        <v>0</v>
      </c>
      <c r="G14" s="3">
        <v>0</v>
      </c>
      <c r="H14" s="3">
        <v>25488</v>
      </c>
      <c r="I14" s="3">
        <v>0</v>
      </c>
      <c r="J14" s="3">
        <v>0</v>
      </c>
      <c r="K14" s="6">
        <f>(I14+H14+G14+F14+E14+D14+C14)-(J14)</f>
        <v>4</v>
      </c>
    </row>
    <row r="15" spans="1:11" ht="12.75">
      <c r="A15" t="s">
        <v>531</v>
      </c>
      <c r="B15" s="7">
        <v>9</v>
      </c>
      <c r="C15" s="3">
        <v>31334</v>
      </c>
      <c r="D15" s="3">
        <v>0</v>
      </c>
      <c r="E15" s="3">
        <v>0</v>
      </c>
      <c r="F15" s="3">
        <v>0</v>
      </c>
      <c r="G15" s="3">
        <v>0</v>
      </c>
      <c r="H15" s="3">
        <v>9004</v>
      </c>
      <c r="I15" s="3">
        <v>0</v>
      </c>
      <c r="J15" s="3">
        <v>0</v>
      </c>
      <c r="K15" s="6">
        <f>(I15+H15+G15+F15+E15+D15+C15)-(J15)</f>
        <v>4</v>
      </c>
    </row>
    <row r="16" spans="1:11" ht="12.75">
      <c r="A16" t="s">
        <v>717</v>
      </c>
      <c r="B16" s="7">
        <v>3</v>
      </c>
      <c r="C16" s="3">
        <v>10445</v>
      </c>
      <c r="D16" s="3">
        <v>0</v>
      </c>
      <c r="E16" s="3">
        <v>0</v>
      </c>
      <c r="F16" s="3">
        <v>0</v>
      </c>
      <c r="G16" s="3">
        <v>0</v>
      </c>
      <c r="H16" s="3">
        <v>0</v>
      </c>
      <c r="I16" s="3">
        <v>0</v>
      </c>
      <c r="J16" s="3">
        <v>0</v>
      </c>
      <c r="K16" s="6">
        <f>(I16+H16+G16+F16+E16+D16+C16)-(J16)</f>
        <v>4</v>
      </c>
    </row>
    <row r="17" spans="1:11" ht="12.75">
      <c r="A17" t="s">
        <v>532</v>
      </c>
      <c r="B17" s="7">
        <v>82</v>
      </c>
      <c r="C17" s="3">
        <v>285708</v>
      </c>
      <c r="D17" s="3">
        <v>0</v>
      </c>
      <c r="E17" s="3">
        <v>0</v>
      </c>
      <c r="F17" s="3">
        <v>0</v>
      </c>
      <c r="G17" s="3">
        <v>0</v>
      </c>
      <c r="H17" s="3">
        <v>38677</v>
      </c>
      <c r="I17" s="3">
        <v>0</v>
      </c>
      <c r="J17" s="3">
        <v>0</v>
      </c>
      <c r="K17" s="6">
        <f>(I17+H17+G17+F17+E17+D17+C17)-(J17)</f>
        <v>4</v>
      </c>
    </row>
    <row r="18" spans="1:11" ht="12.75">
      <c r="A18" t="s">
        <v>533</v>
      </c>
      <c r="B18" s="7">
        <v>14</v>
      </c>
      <c r="C18" s="3">
        <v>48742</v>
      </c>
      <c r="D18" s="3">
        <v>0</v>
      </c>
      <c r="E18" s="3">
        <v>0</v>
      </c>
      <c r="F18" s="3">
        <v>0</v>
      </c>
      <c r="G18" s="3">
        <v>0</v>
      </c>
      <c r="H18" s="3">
        <v>12318</v>
      </c>
      <c r="I18" s="3">
        <v>0</v>
      </c>
      <c r="J18" s="3">
        <v>0</v>
      </c>
      <c r="K18" s="6">
        <f>(I18+H18+G18+F18+E18+D18+C18)-(J18)</f>
        <v>4</v>
      </c>
    </row>
    <row r="19" spans="1:11" ht="12.75">
      <c r="A19" t="s">
        <v>534</v>
      </c>
      <c r="B19" s="7">
        <v>181</v>
      </c>
      <c r="C19" s="3">
        <v>630170</v>
      </c>
      <c r="D19" s="3">
        <v>0</v>
      </c>
      <c r="E19" s="3">
        <v>1458</v>
      </c>
      <c r="F19" s="3">
        <v>0</v>
      </c>
      <c r="G19" s="3">
        <v>0</v>
      </c>
      <c r="H19" s="3">
        <v>69412</v>
      </c>
      <c r="I19" s="3">
        <v>0</v>
      </c>
      <c r="J19" s="3">
        <v>0</v>
      </c>
      <c r="K19" s="6">
        <f>(I19+H19+G19+F19+E19+D19+C19)-(J19)</f>
        <v>4</v>
      </c>
    </row>
    <row r="20" spans="1:11" ht="12.75">
      <c r="A20" t="s">
        <v>535</v>
      </c>
      <c r="B20" s="7">
        <v>6</v>
      </c>
      <c r="C20" s="3">
        <v>20890</v>
      </c>
      <c r="D20" s="3">
        <v>0</v>
      </c>
      <c r="E20" s="3">
        <v>0</v>
      </c>
      <c r="F20" s="3">
        <v>0</v>
      </c>
      <c r="G20" s="3">
        <v>0</v>
      </c>
      <c r="H20" s="3">
        <v>1836</v>
      </c>
      <c r="I20" s="3">
        <v>0</v>
      </c>
      <c r="J20" s="3">
        <v>0</v>
      </c>
      <c r="K20" s="6">
        <f>(I20+H20+G20+F20+E20+D20+C20)-(J20)</f>
        <v>4</v>
      </c>
    </row>
    <row r="21" spans="1:11" ht="12.75">
      <c r="A21" t="s">
        <v>718</v>
      </c>
      <c r="B21" s="7">
        <v>1</v>
      </c>
      <c r="C21" s="3">
        <v>3480</v>
      </c>
      <c r="D21" s="3">
        <v>0</v>
      </c>
      <c r="E21" s="3">
        <v>0</v>
      </c>
      <c r="F21" s="3">
        <v>0</v>
      </c>
      <c r="G21" s="3">
        <v>0</v>
      </c>
      <c r="H21" s="3">
        <v>0</v>
      </c>
      <c r="I21" s="3">
        <v>0</v>
      </c>
      <c r="J21" s="3">
        <v>0</v>
      </c>
      <c r="K21" s="6">
        <f>(I21+H21+G21+F21+E21+D21+C21)-(J21)</f>
        <v>4</v>
      </c>
    </row>
    <row r="22" spans="1:11" ht="12.75">
      <c r="A22" t="s">
        <v>536</v>
      </c>
      <c r="B22" s="7">
        <v>107.93</v>
      </c>
      <c r="C22" s="3">
        <v>371396</v>
      </c>
      <c r="D22" s="3">
        <v>0</v>
      </c>
      <c r="E22" s="3">
        <v>0</v>
      </c>
      <c r="F22" s="3">
        <v>0</v>
      </c>
      <c r="G22" s="3">
        <v>0</v>
      </c>
      <c r="H22" s="3">
        <v>34441</v>
      </c>
      <c r="I22" s="3">
        <v>0</v>
      </c>
      <c r="J22" s="3">
        <v>0</v>
      </c>
      <c r="K22" s="6">
        <f>(I22+H22+G22+F22+E22+D22+C22)-(J22)</f>
        <v>4</v>
      </c>
    </row>
    <row r="23" spans="1:11" ht="12.75">
      <c r="A23" t="s">
        <v>537</v>
      </c>
      <c r="B23" s="7">
        <v>35.96</v>
      </c>
      <c r="C23" s="3">
        <v>123799</v>
      </c>
      <c r="D23" s="3">
        <v>0</v>
      </c>
      <c r="E23" s="3">
        <v>0</v>
      </c>
      <c r="F23" s="3">
        <v>0</v>
      </c>
      <c r="G23" s="3">
        <v>0</v>
      </c>
      <c r="H23" s="3">
        <v>10708</v>
      </c>
      <c r="I23" s="3">
        <v>0</v>
      </c>
      <c r="J23" s="3">
        <v>0</v>
      </c>
      <c r="K23" s="6">
        <f>(I23+H23+G23+F23+E23+D23+C23)-(J23)</f>
        <v>4</v>
      </c>
    </row>
    <row r="24" spans="1:11" ht="12.75">
      <c r="A24" t="s">
        <v>538</v>
      </c>
      <c r="B24" s="7">
        <v>1.74</v>
      </c>
      <c r="C24" s="3">
        <v>6151</v>
      </c>
      <c r="D24" s="3">
        <v>0</v>
      </c>
      <c r="E24" s="3">
        <v>0</v>
      </c>
      <c r="F24" s="3">
        <v>0</v>
      </c>
      <c r="G24" s="3">
        <v>0</v>
      </c>
      <c r="H24" s="3">
        <v>2351</v>
      </c>
      <c r="I24" s="3">
        <v>0</v>
      </c>
      <c r="J24" s="3">
        <v>0</v>
      </c>
      <c r="K24" s="6">
        <f>(I24+H24+G24+F24+E24+D24+C24)-(J24)</f>
        <v>4</v>
      </c>
    </row>
    <row r="25" spans="1:11" ht="12.75">
      <c r="A25" t="s">
        <v>719</v>
      </c>
      <c r="B25" s="7">
        <v>10.26</v>
      </c>
      <c r="C25" s="3">
        <v>35628</v>
      </c>
      <c r="D25" s="3">
        <v>0</v>
      </c>
      <c r="E25" s="3">
        <v>0</v>
      </c>
      <c r="F25" s="3">
        <v>0</v>
      </c>
      <c r="G25" s="3">
        <v>0</v>
      </c>
      <c r="H25" s="3">
        <v>3788</v>
      </c>
      <c r="I25" s="3">
        <v>0</v>
      </c>
      <c r="J25" s="3">
        <v>0</v>
      </c>
      <c r="K25" s="6">
        <f>(I25+H25+G25+F25+E25+D25+C25)-(J25)</f>
        <v>4</v>
      </c>
    </row>
    <row r="26" spans="1:11" ht="12.75">
      <c r="A26" t="s">
        <v>539</v>
      </c>
      <c r="B26" s="7">
        <v>1.74</v>
      </c>
      <c r="C26" s="3">
        <v>6151</v>
      </c>
      <c r="D26" s="3">
        <v>0</v>
      </c>
      <c r="E26" s="3">
        <v>186</v>
      </c>
      <c r="F26" s="3">
        <v>0</v>
      </c>
      <c r="G26" s="3">
        <v>0</v>
      </c>
      <c r="H26" s="3">
        <v>2366</v>
      </c>
      <c r="I26" s="3">
        <v>0</v>
      </c>
      <c r="J26" s="3">
        <v>0</v>
      </c>
      <c r="K26" s="6">
        <f>(I26+H26+G26+F26+E26+D26+C26)-(J26)</f>
        <v>4</v>
      </c>
    </row>
    <row r="27" spans="1:11" ht="12.75">
      <c r="A27" t="s">
        <v>720</v>
      </c>
      <c r="B27" s="7">
        <v>10.26</v>
      </c>
      <c r="C27" s="3">
        <v>35628</v>
      </c>
      <c r="D27" s="3">
        <v>0</v>
      </c>
      <c r="E27" s="3">
        <v>928</v>
      </c>
      <c r="F27" s="3">
        <v>0</v>
      </c>
      <c r="G27" s="3">
        <v>0</v>
      </c>
      <c r="H27" s="3">
        <v>3866</v>
      </c>
      <c r="I27" s="3">
        <v>0</v>
      </c>
      <c r="J27" s="3">
        <v>0</v>
      </c>
      <c r="K27" s="6">
        <f>(I27+H27+G27+F27+E27+D27+C27)-(J27)</f>
        <v>4</v>
      </c>
    </row>
    <row r="28" spans="1:11" ht="12.75">
      <c r="A28" t="s">
        <v>540</v>
      </c>
      <c r="B28" s="7">
        <v>96</v>
      </c>
      <c r="C28" s="3">
        <v>199069</v>
      </c>
      <c r="D28" s="3">
        <v>0</v>
      </c>
      <c r="E28" s="3">
        <v>3151</v>
      </c>
      <c r="F28" s="3">
        <v>0</v>
      </c>
      <c r="G28" s="3">
        <v>47081</v>
      </c>
      <c r="H28" s="3">
        <v>21426</v>
      </c>
      <c r="I28" s="3">
        <v>0</v>
      </c>
      <c r="J28" s="3">
        <v>0</v>
      </c>
      <c r="K28" s="6">
        <f>(I28+H28+G28+F28+E28+D28+C28)-(J28)</f>
        <v>4</v>
      </c>
    </row>
    <row r="29" spans="1:11" ht="12.75">
      <c r="A29" t="s">
        <v>541</v>
      </c>
      <c r="B29" s="7">
        <v>7070.03</v>
      </c>
      <c r="C29" s="3">
        <v>13601112</v>
      </c>
      <c r="D29" s="3">
        <v>0</v>
      </c>
      <c r="E29" s="3">
        <v>32370</v>
      </c>
      <c r="F29" s="3">
        <v>0</v>
      </c>
      <c r="G29" s="3">
        <v>1473435</v>
      </c>
      <c r="H29" s="3">
        <v>1265999</v>
      </c>
      <c r="I29" s="3">
        <v>0</v>
      </c>
      <c r="J29" s="3">
        <v>1440</v>
      </c>
      <c r="K29" s="6">
        <f>(I29+H29+G29+F29+E29+D29+C29)-(J29)</f>
        <v>4</v>
      </c>
    </row>
    <row r="30" spans="1:11" ht="12.75">
      <c r="A30" t="s">
        <v>542</v>
      </c>
      <c r="B30" s="7">
        <v>91.73</v>
      </c>
      <c r="C30" s="3">
        <v>162281</v>
      </c>
      <c r="D30" s="3">
        <v>0</v>
      </c>
      <c r="E30" s="3">
        <v>5334</v>
      </c>
      <c r="F30" s="3">
        <v>0</v>
      </c>
      <c r="G30" s="3">
        <v>34482</v>
      </c>
      <c r="H30" s="3">
        <v>16896</v>
      </c>
      <c r="I30" s="3">
        <v>0</v>
      </c>
      <c r="J30" s="3">
        <v>0</v>
      </c>
      <c r="K30" s="6">
        <f>(I30+H30+G30+F30+E30+D30+C30)-(J30)</f>
        <v>4</v>
      </c>
    </row>
    <row r="31" spans="1:11" ht="12.75">
      <c r="A31" t="s">
        <v>543</v>
      </c>
      <c r="B31" s="7">
        <v>48</v>
      </c>
      <c r="C31" s="3">
        <v>99535</v>
      </c>
      <c r="D31" s="3">
        <v>0</v>
      </c>
      <c r="E31" s="3">
        <v>2383</v>
      </c>
      <c r="F31" s="3">
        <v>0</v>
      </c>
      <c r="G31" s="3">
        <v>20648</v>
      </c>
      <c r="H31" s="3">
        <v>10464</v>
      </c>
      <c r="I31" s="3">
        <v>0</v>
      </c>
      <c r="J31" s="3">
        <v>0</v>
      </c>
      <c r="K31" s="6">
        <f>(I31+H31+G31+F31+E31+D31+C31)-(J31)</f>
        <v>4</v>
      </c>
    </row>
    <row r="32" spans="1:11" ht="12.75">
      <c r="A32" t="s">
        <v>544</v>
      </c>
      <c r="B32" s="7">
        <v>835.25</v>
      </c>
      <c r="C32" s="3">
        <v>1606070</v>
      </c>
      <c r="D32" s="3">
        <v>0</v>
      </c>
      <c r="E32" s="3">
        <v>9322</v>
      </c>
      <c r="F32" s="3">
        <v>0</v>
      </c>
      <c r="G32" s="3">
        <v>196349</v>
      </c>
      <c r="H32" s="3">
        <v>156159</v>
      </c>
      <c r="I32" s="3">
        <v>0</v>
      </c>
      <c r="J32" s="3">
        <v>0</v>
      </c>
      <c r="K32" s="6">
        <f>(I32+H32+G32+F32+E32+D32+C32)-(J32)</f>
        <v>4</v>
      </c>
    </row>
    <row r="33" spans="1:11" ht="12.75">
      <c r="A33" t="s">
        <v>545</v>
      </c>
      <c r="B33" s="7">
        <v>13</v>
      </c>
      <c r="C33" s="3">
        <v>24997</v>
      </c>
      <c r="D33" s="3">
        <v>0</v>
      </c>
      <c r="E33" s="3">
        <v>0</v>
      </c>
      <c r="F33" s="3">
        <v>0</v>
      </c>
      <c r="G33" s="3">
        <v>2433</v>
      </c>
      <c r="H33" s="3">
        <v>2244</v>
      </c>
      <c r="I33" s="3">
        <v>0</v>
      </c>
      <c r="J33" s="3">
        <v>0</v>
      </c>
      <c r="K33" s="6">
        <f>(I33+H33+G33+F33+E33+D33+C33)-(J33)</f>
        <v>4</v>
      </c>
    </row>
    <row r="34" spans="1:11" ht="12.75">
      <c r="A34" t="s">
        <v>546</v>
      </c>
      <c r="B34" s="7">
        <v>280.05</v>
      </c>
      <c r="C34" s="3">
        <v>538469</v>
      </c>
      <c r="D34" s="3">
        <v>0</v>
      </c>
      <c r="E34" s="3">
        <v>579</v>
      </c>
      <c r="F34" s="3">
        <v>0</v>
      </c>
      <c r="G34" s="3">
        <v>27036</v>
      </c>
      <c r="H34" s="3">
        <v>47498</v>
      </c>
      <c r="I34" s="3">
        <v>0</v>
      </c>
      <c r="J34" s="3">
        <v>0</v>
      </c>
      <c r="K34" s="6">
        <f>(I34+H34+G34+F34+E34+D34+C34)-(J34)</f>
        <v>4</v>
      </c>
    </row>
    <row r="35" spans="1:11" ht="12.75">
      <c r="A35" t="s">
        <v>547</v>
      </c>
      <c r="B35" s="7">
        <v>12</v>
      </c>
      <c r="C35" s="3">
        <v>41779</v>
      </c>
      <c r="D35" s="3">
        <v>0</v>
      </c>
      <c r="E35" s="3">
        <v>0</v>
      </c>
      <c r="F35" s="3">
        <v>0</v>
      </c>
      <c r="G35" s="3">
        <v>0</v>
      </c>
      <c r="H35" s="3">
        <v>7460</v>
      </c>
      <c r="I35" s="3">
        <v>0</v>
      </c>
      <c r="J35" s="3">
        <v>0</v>
      </c>
      <c r="K35" s="6">
        <f>(I35+H35+G35+F35+E35+D35+C35)-(J35)</f>
        <v>4</v>
      </c>
    </row>
    <row r="36" spans="1:11" ht="12.75">
      <c r="A36" t="s">
        <v>549</v>
      </c>
      <c r="B36" s="7">
        <v>12</v>
      </c>
      <c r="C36" s="3">
        <v>41779</v>
      </c>
      <c r="D36" s="3">
        <v>0</v>
      </c>
      <c r="E36" s="3">
        <v>0</v>
      </c>
      <c r="F36" s="3">
        <v>0</v>
      </c>
      <c r="G36" s="3">
        <v>0</v>
      </c>
      <c r="H36" s="3">
        <v>7460</v>
      </c>
      <c r="I36" s="3">
        <v>0</v>
      </c>
      <c r="J36" s="3">
        <v>0</v>
      </c>
      <c r="K36" s="6">
        <f>(I36+H36+G36+F36+E36+D36+C36)-(J36)</f>
        <v>4</v>
      </c>
    </row>
    <row r="37" spans="1:11" ht="12.75">
      <c r="A37" t="s">
        <v>550</v>
      </c>
      <c r="B37" s="7">
        <v>22</v>
      </c>
      <c r="C37" s="3">
        <v>76595</v>
      </c>
      <c r="D37" s="3">
        <v>0</v>
      </c>
      <c r="E37" s="3">
        <v>0</v>
      </c>
      <c r="F37" s="3">
        <v>0</v>
      </c>
      <c r="G37" s="3">
        <v>0</v>
      </c>
      <c r="H37" s="3">
        <v>11231</v>
      </c>
      <c r="I37" s="3">
        <v>0</v>
      </c>
      <c r="J37" s="3">
        <v>0</v>
      </c>
      <c r="K37" s="6">
        <f>(I37+H37+G37+F37+E37+D37+C37)-(J37)</f>
        <v>4</v>
      </c>
    </row>
    <row r="38" spans="1:11" ht="12.75">
      <c r="A38" t="s">
        <v>721</v>
      </c>
      <c r="B38" s="7">
        <v>10</v>
      </c>
      <c r="C38" s="3">
        <v>34816</v>
      </c>
      <c r="D38" s="3">
        <v>0</v>
      </c>
      <c r="E38" s="3">
        <v>0</v>
      </c>
      <c r="F38" s="3">
        <v>0</v>
      </c>
      <c r="G38" s="3">
        <v>0</v>
      </c>
      <c r="H38" s="3">
        <v>0</v>
      </c>
      <c r="I38" s="3">
        <v>0</v>
      </c>
      <c r="J38" s="3">
        <v>0</v>
      </c>
      <c r="K38" s="6">
        <f>(I38+H38+G38+F38+E38+D38+C38)-(J38)</f>
        <v>4</v>
      </c>
    </row>
    <row r="39" spans="1:11" ht="12.75">
      <c r="A39" t="s">
        <v>551</v>
      </c>
      <c r="B39" s="7">
        <v>12</v>
      </c>
      <c r="C39" s="3">
        <v>41779</v>
      </c>
      <c r="D39" s="3">
        <v>0</v>
      </c>
      <c r="E39" s="3">
        <v>632</v>
      </c>
      <c r="F39" s="3">
        <v>0</v>
      </c>
      <c r="G39" s="3">
        <v>0</v>
      </c>
      <c r="H39" s="3">
        <v>5623</v>
      </c>
      <c r="I39" s="3">
        <v>0</v>
      </c>
      <c r="J39" s="3">
        <v>0</v>
      </c>
      <c r="K39" s="6">
        <f>(I39+H39+G39+F39+E39+D39+C39)-(J39)</f>
        <v>4</v>
      </c>
    </row>
    <row r="40" spans="1:11" ht="12.75">
      <c r="A40" t="s">
        <v>552</v>
      </c>
      <c r="B40" s="7">
        <v>8</v>
      </c>
      <c r="C40" s="3">
        <v>27853</v>
      </c>
      <c r="D40" s="3">
        <v>0</v>
      </c>
      <c r="E40" s="3">
        <v>0</v>
      </c>
      <c r="F40" s="3">
        <v>0</v>
      </c>
      <c r="G40" s="3">
        <v>0</v>
      </c>
      <c r="H40" s="3">
        <v>3929</v>
      </c>
      <c r="I40" s="3">
        <v>0</v>
      </c>
      <c r="J40" s="3">
        <v>0</v>
      </c>
      <c r="K40" s="6">
        <f>(I40+H40+G40+F40+E40+D40+C40)-(J40)</f>
        <v>4</v>
      </c>
    </row>
    <row r="41" spans="1:11" ht="12.75">
      <c r="A41" t="s">
        <v>553</v>
      </c>
      <c r="B41" s="7">
        <v>12</v>
      </c>
      <c r="C41" s="3">
        <v>41779</v>
      </c>
      <c r="D41" s="3">
        <v>0</v>
      </c>
      <c r="E41" s="3">
        <v>0</v>
      </c>
      <c r="F41" s="3">
        <v>0</v>
      </c>
      <c r="G41" s="3">
        <v>0</v>
      </c>
      <c r="H41" s="3">
        <v>3929</v>
      </c>
      <c r="I41" s="3">
        <v>0</v>
      </c>
      <c r="J41" s="3">
        <v>0</v>
      </c>
      <c r="K41" s="6">
        <f>(I41+H41+G41+F41+E41+D41+C41)-(J41)</f>
        <v>4</v>
      </c>
    </row>
    <row r="42" spans="1:11" ht="12.75">
      <c r="A42" t="s">
        <v>554</v>
      </c>
      <c r="B42" s="7">
        <v>12</v>
      </c>
      <c r="C42" s="3">
        <v>41779</v>
      </c>
      <c r="D42" s="3">
        <v>0</v>
      </c>
      <c r="E42" s="3">
        <v>0</v>
      </c>
      <c r="F42" s="3">
        <v>0</v>
      </c>
      <c r="G42" s="3">
        <v>0</v>
      </c>
      <c r="H42" s="3">
        <v>4794</v>
      </c>
      <c r="I42" s="3">
        <v>0</v>
      </c>
      <c r="J42" s="3">
        <v>0</v>
      </c>
      <c r="K42" s="6">
        <f>(I42+H42+G42+F42+E42+D42+C42)-(J42)</f>
        <v>4</v>
      </c>
    </row>
    <row r="43" spans="1:11" ht="12.75">
      <c r="A43" t="s">
        <v>555</v>
      </c>
      <c r="B43" s="7">
        <v>36</v>
      </c>
      <c r="C43" s="3">
        <v>69223</v>
      </c>
      <c r="D43" s="3">
        <v>0</v>
      </c>
      <c r="E43" s="3">
        <v>48</v>
      </c>
      <c r="F43" s="3">
        <v>0</v>
      </c>
      <c r="G43" s="3">
        <v>14747</v>
      </c>
      <c r="H43" s="3">
        <v>7051</v>
      </c>
      <c r="I43" s="3">
        <v>0</v>
      </c>
      <c r="J43" s="3">
        <v>0</v>
      </c>
      <c r="K43" s="6">
        <f>(I43+H43+G43+F43+E43+D43+C43)-(J43)</f>
        <v>4</v>
      </c>
    </row>
    <row r="44" spans="1:11" ht="12.75">
      <c r="A44" t="s">
        <v>556</v>
      </c>
      <c r="B44" s="7">
        <v>45.53</v>
      </c>
      <c r="C44" s="3">
        <v>88514</v>
      </c>
      <c r="D44" s="3">
        <v>0</v>
      </c>
      <c r="E44" s="3">
        <v>0</v>
      </c>
      <c r="F44" s="3">
        <v>0</v>
      </c>
      <c r="G44" s="3">
        <v>9676</v>
      </c>
      <c r="H44" s="3">
        <v>8396</v>
      </c>
      <c r="I44" s="3">
        <v>0</v>
      </c>
      <c r="J44" s="3">
        <v>0</v>
      </c>
      <c r="K44" s="6">
        <f>(I44+H44+G44+F44+E44+D44+C44)-(J44)</f>
        <v>4</v>
      </c>
    </row>
    <row r="45" spans="1:11" ht="12.75">
      <c r="A45" t="s">
        <v>557</v>
      </c>
      <c r="B45" s="7">
        <v>18</v>
      </c>
      <c r="C45" s="3">
        <v>31876</v>
      </c>
      <c r="D45" s="3">
        <v>0</v>
      </c>
      <c r="E45" s="3">
        <v>1042</v>
      </c>
      <c r="F45" s="3">
        <v>0</v>
      </c>
      <c r="G45" s="3">
        <v>6773</v>
      </c>
      <c r="H45" s="3">
        <v>3330</v>
      </c>
      <c r="I45" s="3">
        <v>0</v>
      </c>
      <c r="J45" s="3">
        <v>0</v>
      </c>
      <c r="K45" s="6">
        <f>(I45+H45+G45+F45+E45+D45+C45)-(J45)</f>
        <v>4</v>
      </c>
    </row>
    <row r="46" spans="1:11" ht="12.75">
      <c r="A46" t="s">
        <v>558</v>
      </c>
      <c r="B46" s="7">
        <v>12</v>
      </c>
      <c r="C46" s="3">
        <v>21251</v>
      </c>
      <c r="D46" s="3">
        <v>0</v>
      </c>
      <c r="E46" s="3">
        <v>359</v>
      </c>
      <c r="F46" s="3">
        <v>0</v>
      </c>
      <c r="G46" s="3">
        <v>3422</v>
      </c>
      <c r="H46" s="3">
        <v>1997</v>
      </c>
      <c r="I46" s="3">
        <v>0</v>
      </c>
      <c r="J46" s="3">
        <v>0</v>
      </c>
      <c r="K46" s="6">
        <f>(I46+H46+G46+F46+E46+D46+C46)-(J46)</f>
        <v>4</v>
      </c>
    </row>
    <row r="47" spans="1:11" ht="12.75">
      <c r="A47" t="s">
        <v>559</v>
      </c>
      <c r="B47" s="7">
        <v>81</v>
      </c>
      <c r="C47" s="3">
        <v>143443</v>
      </c>
      <c r="D47" s="3">
        <v>0</v>
      </c>
      <c r="E47" s="3">
        <v>1786</v>
      </c>
      <c r="F47" s="3">
        <v>0</v>
      </c>
      <c r="G47" s="3">
        <v>18668</v>
      </c>
      <c r="H47" s="3">
        <v>13087</v>
      </c>
      <c r="I47" s="3">
        <v>0</v>
      </c>
      <c r="J47" s="3">
        <v>0</v>
      </c>
      <c r="K47" s="6">
        <f>(I47+H47+G47+F47+E47+D47+C47)-(J47)</f>
        <v>4</v>
      </c>
    </row>
    <row r="48" spans="1:11" ht="12.75">
      <c r="A48" t="s">
        <v>560</v>
      </c>
      <c r="B48" s="7">
        <v>189.46</v>
      </c>
      <c r="C48" s="3">
        <v>303168</v>
      </c>
      <c r="D48" s="3">
        <v>0</v>
      </c>
      <c r="E48" s="3">
        <v>722</v>
      </c>
      <c r="F48" s="3">
        <v>0</v>
      </c>
      <c r="G48" s="3">
        <v>21585</v>
      </c>
      <c r="H48" s="3">
        <v>27203</v>
      </c>
      <c r="I48" s="3">
        <v>0</v>
      </c>
      <c r="J48" s="3">
        <v>0</v>
      </c>
      <c r="K48" s="6">
        <f>(I48+H48+G48+F48+E48+D48+C48)-(J48)</f>
        <v>4</v>
      </c>
    </row>
    <row r="49" spans="1:11" ht="12.75">
      <c r="A49" t="s">
        <v>561</v>
      </c>
      <c r="B49" s="7">
        <v>244.2</v>
      </c>
      <c r="C49" s="3">
        <v>392465</v>
      </c>
      <c r="D49" s="3">
        <v>0</v>
      </c>
      <c r="E49" s="3">
        <v>2061</v>
      </c>
      <c r="F49" s="3">
        <v>0</v>
      </c>
      <c r="G49" s="3">
        <v>36448</v>
      </c>
      <c r="H49" s="3">
        <v>34906</v>
      </c>
      <c r="I49" s="3">
        <v>0</v>
      </c>
      <c r="J49" s="3">
        <v>1369</v>
      </c>
      <c r="K49" s="6">
        <f>(I49+H49+G49+F49+E49+D49+C49)-(J49)</f>
        <v>4</v>
      </c>
    </row>
    <row r="50" spans="1:11" ht="12.75">
      <c r="A50" t="s">
        <v>562</v>
      </c>
      <c r="B50" s="7">
        <v>98.34</v>
      </c>
      <c r="C50" s="3">
        <v>151766</v>
      </c>
      <c r="D50" s="3">
        <v>0</v>
      </c>
      <c r="E50" s="3">
        <v>485</v>
      </c>
      <c r="F50" s="3">
        <v>0</v>
      </c>
      <c r="G50" s="3">
        <v>4964</v>
      </c>
      <c r="H50" s="3">
        <v>13114</v>
      </c>
      <c r="I50" s="3">
        <v>0</v>
      </c>
      <c r="J50" s="3">
        <v>0</v>
      </c>
      <c r="K50" s="6">
        <f>(I50+H50+G50+F50+E50+D50+C50)-(J50)</f>
        <v>4</v>
      </c>
    </row>
    <row r="51" spans="1:11" ht="12.75">
      <c r="A51" t="s">
        <v>563</v>
      </c>
      <c r="B51" s="7">
        <v>48</v>
      </c>
      <c r="C51" s="3">
        <v>167117</v>
      </c>
      <c r="D51" s="3">
        <v>0</v>
      </c>
      <c r="E51" s="3">
        <v>387</v>
      </c>
      <c r="F51" s="3">
        <v>0</v>
      </c>
      <c r="G51" s="3">
        <v>0</v>
      </c>
      <c r="H51" s="3">
        <v>29872</v>
      </c>
      <c r="I51" s="3">
        <v>0</v>
      </c>
      <c r="J51" s="3">
        <v>0</v>
      </c>
      <c r="K51" s="6">
        <f>(I51+H51+G51+F51+E51+D51+C51)-(J51)</f>
        <v>4</v>
      </c>
    </row>
    <row r="52" spans="1:11" ht="12.75">
      <c r="A52" t="s">
        <v>564</v>
      </c>
      <c r="B52" s="7">
        <v>36</v>
      </c>
      <c r="C52" s="3">
        <v>125338</v>
      </c>
      <c r="D52" s="3">
        <v>0</v>
      </c>
      <c r="E52" s="3">
        <v>0</v>
      </c>
      <c r="F52" s="3">
        <v>0</v>
      </c>
      <c r="G52" s="3">
        <v>0</v>
      </c>
      <c r="H52" s="3">
        <v>13573</v>
      </c>
      <c r="I52" s="3">
        <v>0</v>
      </c>
      <c r="J52" s="3">
        <v>0</v>
      </c>
      <c r="K52" s="6">
        <f>(I52+H52+G52+F52+E52+D52+C52)-(J52)</f>
        <v>4</v>
      </c>
    </row>
    <row r="53" spans="1:11" ht="12.75">
      <c r="A53" t="s">
        <v>565</v>
      </c>
      <c r="B53" s="7">
        <v>12.4</v>
      </c>
      <c r="C53" s="3">
        <v>43172</v>
      </c>
      <c r="D53" s="3">
        <v>0</v>
      </c>
      <c r="E53" s="3">
        <v>0</v>
      </c>
      <c r="F53" s="3">
        <v>0</v>
      </c>
      <c r="G53" s="3">
        <v>0</v>
      </c>
      <c r="H53" s="3">
        <v>3927</v>
      </c>
      <c r="I53" s="3">
        <v>0</v>
      </c>
      <c r="J53" s="3">
        <v>0</v>
      </c>
      <c r="K53" s="6">
        <f>(I53+H53+G53+F53+E53+D53+C53)-(J53)</f>
        <v>4</v>
      </c>
    </row>
    <row r="54" spans="1:11" ht="12.75">
      <c r="A54" t="s">
        <v>566</v>
      </c>
      <c r="B54" s="7">
        <v>14</v>
      </c>
      <c r="C54" s="3">
        <v>29031</v>
      </c>
      <c r="D54" s="3">
        <v>0</v>
      </c>
      <c r="E54" s="3">
        <v>161</v>
      </c>
      <c r="F54" s="3">
        <v>0</v>
      </c>
      <c r="G54" s="3">
        <v>2975</v>
      </c>
      <c r="H54" s="3">
        <v>2699</v>
      </c>
      <c r="I54" s="3">
        <v>0</v>
      </c>
      <c r="J54" s="3">
        <v>0</v>
      </c>
      <c r="K54" s="6">
        <f>(I54+H54+G54+F54+E54+D54+C54)-(J54)</f>
        <v>4</v>
      </c>
    </row>
    <row r="55" spans="1:11" ht="12.75">
      <c r="A55" t="s">
        <v>567</v>
      </c>
      <c r="B55" s="7">
        <v>476.59</v>
      </c>
      <c r="C55" s="3">
        <v>916223</v>
      </c>
      <c r="D55" s="3">
        <v>0</v>
      </c>
      <c r="E55" s="3">
        <v>9654</v>
      </c>
      <c r="F55" s="3">
        <v>0</v>
      </c>
      <c r="G55" s="3">
        <v>62879</v>
      </c>
      <c r="H55" s="3">
        <v>83981</v>
      </c>
      <c r="I55" s="3">
        <v>0</v>
      </c>
      <c r="J55" s="3">
        <v>0</v>
      </c>
      <c r="K55" s="6">
        <f>(I55+H55+G55+F55+E55+D55+C55)-(J55)</f>
        <v>4</v>
      </c>
    </row>
    <row r="56" spans="1:11" ht="12.75">
      <c r="A56" t="s">
        <v>568</v>
      </c>
      <c r="B56" s="7">
        <v>118</v>
      </c>
      <c r="C56" s="3">
        <v>208966</v>
      </c>
      <c r="D56" s="3">
        <v>0</v>
      </c>
      <c r="E56" s="3">
        <v>1032</v>
      </c>
      <c r="F56" s="3">
        <v>0</v>
      </c>
      <c r="G56" s="3">
        <v>37481</v>
      </c>
      <c r="H56" s="3">
        <v>20878</v>
      </c>
      <c r="I56" s="3">
        <v>0</v>
      </c>
      <c r="J56" s="3">
        <v>0</v>
      </c>
      <c r="K56" s="6">
        <f>(I56+H56+G56+F56+E56+D56+C56)-(J56)</f>
        <v>4</v>
      </c>
    </row>
    <row r="57" spans="1:11" ht="12.75">
      <c r="A57" t="s">
        <v>569</v>
      </c>
      <c r="B57" s="7">
        <v>46.82</v>
      </c>
      <c r="C57" s="3">
        <v>75019</v>
      </c>
      <c r="D57" s="3">
        <v>0</v>
      </c>
      <c r="E57" s="3">
        <v>1283</v>
      </c>
      <c r="F57" s="3">
        <v>0</v>
      </c>
      <c r="G57" s="3">
        <v>11745</v>
      </c>
      <c r="H57" s="3">
        <v>7518</v>
      </c>
      <c r="I57" s="3">
        <v>0</v>
      </c>
      <c r="J57" s="3">
        <v>0</v>
      </c>
      <c r="K57" s="6">
        <f>(I57+H57+G57+F57+E57+D57+C57)-(J57)</f>
        <v>4</v>
      </c>
    </row>
    <row r="58" spans="1:11" ht="12.75">
      <c r="A58" t="s">
        <v>570</v>
      </c>
      <c r="B58" s="7">
        <v>182</v>
      </c>
      <c r="C58" s="3">
        <v>281199</v>
      </c>
      <c r="D58" s="3">
        <v>0</v>
      </c>
      <c r="E58" s="3">
        <v>1346</v>
      </c>
      <c r="F58" s="3">
        <v>0</v>
      </c>
      <c r="G58" s="3">
        <v>23587</v>
      </c>
      <c r="H58" s="3">
        <v>25506</v>
      </c>
      <c r="I58" s="3">
        <v>0</v>
      </c>
      <c r="J58" s="3">
        <v>0</v>
      </c>
      <c r="K58" s="6">
        <f>(I58+H58+G58+F58+E58+D58+C58)-(J58)</f>
        <v>4</v>
      </c>
    </row>
    <row r="59" spans="1:11" ht="12.75">
      <c r="A59" s="2" t="s">
        <v>520</v>
      </c>
      <c r="B59" s="8">
        <f>SUM(B7:B58)</f>
        <v>4</v>
      </c>
      <c r="C59" s="6">
        <f>SUM(C7:C58)</f>
        <v>4</v>
      </c>
      <c r="D59" s="6">
        <f>SUM(D7:D58)</f>
        <v>4</v>
      </c>
      <c r="E59" s="6">
        <f>SUM(E7:E58)</f>
        <v>4</v>
      </c>
      <c r="F59" s="6">
        <f>SUM(F7:F58)</f>
        <v>4</v>
      </c>
      <c r="G59" s="6">
        <f>SUM(G7:G58)</f>
        <v>4</v>
      </c>
      <c r="H59" s="6">
        <f>SUM(H7:H58)</f>
        <v>4</v>
      </c>
      <c r="I59" s="6">
        <f>SUM(I7:I58)</f>
        <v>4</v>
      </c>
      <c r="J59" s="6">
        <f>SUM(J7:J58)</f>
        <v>4</v>
      </c>
      <c r="K59" s="6">
        <f>SUM(K7:K58)</f>
        <v>4</v>
      </c>
    </row>
  </sheetData>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O143"/>
  <sheetViews>
    <sheetView workbookViewId="0" topLeftCell="A1">
      <selection activeCell="A1" sqref="A1"/>
    </sheetView>
  </sheetViews>
  <sheetFormatPr defaultColWidth="9.140625" defaultRowHeight="12.75"/>
  <sheetData>
    <row r="1" ht="12.75">
      <c r="A1" s="1" t="s">
        <v>796</v>
      </c>
    </row>
    <row r="5" ht="12.75">
      <c r="A5" s="2" t="s">
        <v>797</v>
      </c>
    </row>
    <row r="6" spans="1:13" ht="12.75">
      <c r="A6" s="2" t="s">
        <v>515</v>
      </c>
      <c r="B6" s="2" t="s">
        <v>798</v>
      </c>
      <c r="C6" s="2" t="s">
        <v>799</v>
      </c>
      <c r="D6" s="2" t="s">
        <v>800</v>
      </c>
      <c r="E6" s="2" t="s">
        <v>801</v>
      </c>
      <c r="F6" s="2" t="s">
        <v>802</v>
      </c>
      <c r="G6" s="2" t="s">
        <v>803</v>
      </c>
      <c r="H6" s="2" t="s">
        <v>804</v>
      </c>
      <c r="I6" s="2" t="s">
        <v>805</v>
      </c>
      <c r="J6" s="2" t="s">
        <v>806</v>
      </c>
      <c r="K6" s="2" t="s">
        <v>807</v>
      </c>
      <c r="L6" s="2" t="s">
        <v>808</v>
      </c>
      <c r="M6" s="2" t="s">
        <v>809</v>
      </c>
    </row>
    <row r="7" spans="1:13" ht="12.75">
      <c r="A7" s="2" t="s">
        <v>525</v>
      </c>
      <c r="B7">
        <v>5280</v>
      </c>
      <c r="C7">
        <v>169338</v>
      </c>
      <c r="D7">
        <v>391018</v>
      </c>
      <c r="E7">
        <v>287872</v>
      </c>
      <c r="F7">
        <v>358816</v>
      </c>
      <c r="G7">
        <v>189225</v>
      </c>
      <c r="H7">
        <v>182733</v>
      </c>
      <c r="I7">
        <v>0</v>
      </c>
      <c r="J7">
        <v>0</v>
      </c>
      <c r="K7">
        <v>0</v>
      </c>
      <c r="L7">
        <v>0</v>
      </c>
      <c r="M7">
        <v>0</v>
      </c>
    </row>
    <row r="8" spans="1:13" ht="12.75">
      <c r="A8" s="2" t="s">
        <v>526</v>
      </c>
      <c r="B8">
        <v>7356</v>
      </c>
      <c r="C8">
        <v>0</v>
      </c>
      <c r="D8">
        <v>402849</v>
      </c>
      <c r="E8">
        <v>278179</v>
      </c>
      <c r="F8">
        <v>291939</v>
      </c>
      <c r="G8">
        <v>134538</v>
      </c>
      <c r="H8">
        <v>196804</v>
      </c>
      <c r="I8">
        <v>0</v>
      </c>
      <c r="J8">
        <v>0</v>
      </c>
      <c r="K8">
        <v>0</v>
      </c>
      <c r="L8">
        <v>0</v>
      </c>
      <c r="M8">
        <v>0</v>
      </c>
    </row>
    <row r="9" spans="1:13" ht="12.75">
      <c r="A9" s="2" t="s">
        <v>527</v>
      </c>
      <c r="B9">
        <v>585</v>
      </c>
      <c r="C9">
        <v>0</v>
      </c>
      <c r="D9">
        <v>0</v>
      </c>
      <c r="E9">
        <v>12127</v>
      </c>
      <c r="F9">
        <v>0</v>
      </c>
      <c r="G9">
        <v>4002</v>
      </c>
      <c r="H9">
        <v>15649</v>
      </c>
      <c r="I9">
        <v>0</v>
      </c>
      <c r="J9">
        <v>0</v>
      </c>
      <c r="K9">
        <v>0</v>
      </c>
      <c r="L9">
        <v>0</v>
      </c>
      <c r="M9">
        <v>0</v>
      </c>
    </row>
    <row r="10" spans="1:13" ht="12.75">
      <c r="A10" s="2" t="s">
        <v>528</v>
      </c>
      <c r="B10">
        <v>79298</v>
      </c>
      <c r="C10">
        <v>0</v>
      </c>
      <c r="D10">
        <v>2784723</v>
      </c>
      <c r="E10">
        <v>1132772</v>
      </c>
      <c r="F10">
        <v>858733</v>
      </c>
      <c r="G10">
        <v>1059332</v>
      </c>
      <c r="H10">
        <v>2121781</v>
      </c>
      <c r="I10">
        <v>0</v>
      </c>
      <c r="J10">
        <v>0</v>
      </c>
      <c r="K10">
        <v>0</v>
      </c>
      <c r="L10">
        <v>12266</v>
      </c>
      <c r="M10">
        <v>0</v>
      </c>
    </row>
    <row r="11" spans="1:13" ht="12.75">
      <c r="A11" s="2" t="s">
        <v>529</v>
      </c>
      <c r="B11">
        <v>2888</v>
      </c>
      <c r="C11">
        <v>0</v>
      </c>
      <c r="D11">
        <v>177</v>
      </c>
      <c r="E11">
        <v>14565</v>
      </c>
      <c r="F11">
        <v>0</v>
      </c>
      <c r="G11">
        <v>15274</v>
      </c>
      <c r="H11">
        <v>77266</v>
      </c>
      <c r="I11">
        <v>0</v>
      </c>
      <c r="J11">
        <v>0</v>
      </c>
      <c r="K11">
        <v>0</v>
      </c>
      <c r="L11">
        <v>0</v>
      </c>
      <c r="M11">
        <v>0</v>
      </c>
    </row>
    <row r="12" spans="1:13" ht="12.75">
      <c r="A12" s="2" t="s">
        <v>530</v>
      </c>
      <c r="B12">
        <v>1413</v>
      </c>
      <c r="C12">
        <v>0</v>
      </c>
      <c r="D12">
        <v>37535</v>
      </c>
      <c r="E12">
        <v>38742</v>
      </c>
      <c r="F12">
        <v>0</v>
      </c>
      <c r="G12">
        <v>15105</v>
      </c>
      <c r="H12">
        <v>37818</v>
      </c>
      <c r="I12">
        <v>0</v>
      </c>
      <c r="J12">
        <v>0</v>
      </c>
      <c r="K12">
        <v>0</v>
      </c>
      <c r="L12">
        <v>0</v>
      </c>
      <c r="M12">
        <v>0</v>
      </c>
    </row>
    <row r="13" spans="1:13" ht="12.75">
      <c r="A13" s="2" t="s">
        <v>531</v>
      </c>
      <c r="B13">
        <v>219</v>
      </c>
      <c r="C13">
        <v>7074</v>
      </c>
      <c r="D13">
        <v>16242</v>
      </c>
      <c r="E13">
        <v>11769</v>
      </c>
      <c r="F13">
        <v>14400</v>
      </c>
      <c r="G13">
        <v>6732</v>
      </c>
      <c r="H13">
        <v>0</v>
      </c>
      <c r="I13">
        <v>0</v>
      </c>
      <c r="J13">
        <v>0</v>
      </c>
      <c r="K13">
        <v>0</v>
      </c>
      <c r="L13">
        <v>0</v>
      </c>
      <c r="M13">
        <v>0</v>
      </c>
    </row>
    <row r="14" spans="1:13" ht="12.75">
      <c r="A14" s="2" t="s">
        <v>717</v>
      </c>
      <c r="B14">
        <v>73</v>
      </c>
      <c r="C14">
        <v>406</v>
      </c>
      <c r="D14">
        <v>4198</v>
      </c>
      <c r="E14">
        <v>2777</v>
      </c>
      <c r="F14">
        <v>1963</v>
      </c>
      <c r="G14">
        <v>2912</v>
      </c>
      <c r="H14">
        <v>0</v>
      </c>
      <c r="I14">
        <v>0</v>
      </c>
      <c r="J14">
        <v>0</v>
      </c>
      <c r="K14">
        <v>0</v>
      </c>
      <c r="L14">
        <v>0</v>
      </c>
      <c r="M14">
        <v>0</v>
      </c>
    </row>
    <row r="15" spans="1:13" ht="12.75">
      <c r="A15" s="2" t="s">
        <v>532</v>
      </c>
      <c r="B15">
        <v>1998</v>
      </c>
      <c r="C15">
        <v>0</v>
      </c>
      <c r="D15">
        <v>76660</v>
      </c>
      <c r="E15">
        <v>30615</v>
      </c>
      <c r="F15">
        <v>36768</v>
      </c>
      <c r="G15">
        <v>22279</v>
      </c>
      <c r="H15">
        <v>0</v>
      </c>
      <c r="I15">
        <v>0</v>
      </c>
      <c r="J15">
        <v>0</v>
      </c>
      <c r="K15">
        <v>0</v>
      </c>
      <c r="L15">
        <v>0</v>
      </c>
      <c r="M15">
        <v>0</v>
      </c>
    </row>
    <row r="16" spans="1:13" ht="12.75">
      <c r="A16" s="2" t="s">
        <v>533</v>
      </c>
      <c r="B16">
        <v>341</v>
      </c>
      <c r="C16">
        <v>0</v>
      </c>
      <c r="D16">
        <v>15411</v>
      </c>
      <c r="E16">
        <v>13700</v>
      </c>
      <c r="F16">
        <v>13340</v>
      </c>
      <c r="G16">
        <v>5910</v>
      </c>
      <c r="H16">
        <v>0</v>
      </c>
      <c r="I16">
        <v>0</v>
      </c>
      <c r="J16">
        <v>0</v>
      </c>
      <c r="K16">
        <v>0</v>
      </c>
      <c r="L16">
        <v>0</v>
      </c>
      <c r="M16">
        <v>0</v>
      </c>
    </row>
    <row r="17" spans="1:13" ht="12.75">
      <c r="A17" s="2" t="s">
        <v>534</v>
      </c>
      <c r="B17">
        <v>4411</v>
      </c>
      <c r="C17">
        <v>0</v>
      </c>
      <c r="D17">
        <v>124468</v>
      </c>
      <c r="E17">
        <v>59531</v>
      </c>
      <c r="F17">
        <v>67793</v>
      </c>
      <c r="G17">
        <v>55020</v>
      </c>
      <c r="H17">
        <v>0</v>
      </c>
      <c r="I17">
        <v>0</v>
      </c>
      <c r="J17">
        <v>0</v>
      </c>
      <c r="K17">
        <v>0</v>
      </c>
      <c r="L17">
        <v>0</v>
      </c>
      <c r="M17">
        <v>0</v>
      </c>
    </row>
    <row r="18" spans="1:13" ht="12.75">
      <c r="A18" s="2" t="s">
        <v>535</v>
      </c>
      <c r="B18">
        <v>146</v>
      </c>
      <c r="C18">
        <v>0</v>
      </c>
      <c r="D18">
        <v>1001</v>
      </c>
      <c r="E18">
        <v>0</v>
      </c>
      <c r="F18">
        <v>0</v>
      </c>
      <c r="G18">
        <v>488</v>
      </c>
      <c r="H18">
        <v>0</v>
      </c>
      <c r="I18">
        <v>0</v>
      </c>
      <c r="J18">
        <v>0</v>
      </c>
      <c r="K18">
        <v>0</v>
      </c>
      <c r="L18">
        <v>0</v>
      </c>
      <c r="M18">
        <v>0</v>
      </c>
    </row>
    <row r="19" spans="1:13" ht="12.75">
      <c r="A19" s="2" t="s">
        <v>536</v>
      </c>
      <c r="B19">
        <v>2630</v>
      </c>
      <c r="C19">
        <v>0</v>
      </c>
      <c r="D19">
        <v>31783</v>
      </c>
      <c r="E19">
        <v>17929</v>
      </c>
      <c r="F19">
        <v>15433</v>
      </c>
      <c r="G19">
        <v>13998</v>
      </c>
      <c r="H19">
        <v>0</v>
      </c>
      <c r="I19">
        <v>0</v>
      </c>
      <c r="J19">
        <v>0</v>
      </c>
      <c r="K19">
        <v>0</v>
      </c>
      <c r="L19">
        <v>0</v>
      </c>
      <c r="M19">
        <v>0</v>
      </c>
    </row>
    <row r="20" spans="1:13" ht="12.75">
      <c r="A20" s="2" t="s">
        <v>537</v>
      </c>
      <c r="B20">
        <v>511</v>
      </c>
      <c r="C20">
        <v>0</v>
      </c>
      <c r="D20">
        <v>0</v>
      </c>
      <c r="E20">
        <v>1331</v>
      </c>
      <c r="F20">
        <v>0</v>
      </c>
      <c r="G20">
        <v>195</v>
      </c>
      <c r="H20">
        <v>0</v>
      </c>
      <c r="I20">
        <v>0</v>
      </c>
      <c r="J20">
        <v>0</v>
      </c>
      <c r="K20">
        <v>0</v>
      </c>
      <c r="L20">
        <v>0</v>
      </c>
      <c r="M20">
        <v>0</v>
      </c>
    </row>
    <row r="21" spans="1:13" ht="12.75">
      <c r="A21" s="2" t="s">
        <v>538</v>
      </c>
      <c r="B21">
        <v>292</v>
      </c>
      <c r="C21">
        <v>1389</v>
      </c>
      <c r="D21">
        <v>0</v>
      </c>
      <c r="E21">
        <v>6658</v>
      </c>
      <c r="F21">
        <v>6488</v>
      </c>
      <c r="G21">
        <v>8654</v>
      </c>
      <c r="H21">
        <v>0</v>
      </c>
      <c r="I21">
        <v>0</v>
      </c>
      <c r="J21">
        <v>0</v>
      </c>
      <c r="K21">
        <v>0</v>
      </c>
      <c r="L21">
        <v>0</v>
      </c>
      <c r="M21">
        <v>0</v>
      </c>
    </row>
    <row r="22" spans="1:13" ht="12.75">
      <c r="A22" s="2" t="s">
        <v>539</v>
      </c>
      <c r="B22">
        <v>292</v>
      </c>
      <c r="C22">
        <v>1310</v>
      </c>
      <c r="D22">
        <v>0</v>
      </c>
      <c r="E22">
        <v>7427</v>
      </c>
      <c r="F22">
        <v>6955</v>
      </c>
      <c r="G22">
        <v>8094</v>
      </c>
      <c r="H22">
        <v>0</v>
      </c>
      <c r="I22">
        <v>0</v>
      </c>
      <c r="J22">
        <v>0</v>
      </c>
      <c r="K22">
        <v>0</v>
      </c>
      <c r="L22">
        <v>0</v>
      </c>
      <c r="M22">
        <v>0</v>
      </c>
    </row>
    <row r="23" spans="1:13" ht="12.75">
      <c r="A23" s="2" t="s">
        <v>540</v>
      </c>
      <c r="B23">
        <v>1723</v>
      </c>
      <c r="C23">
        <v>0</v>
      </c>
      <c r="D23">
        <v>0</v>
      </c>
      <c r="E23">
        <v>0</v>
      </c>
      <c r="F23">
        <v>0</v>
      </c>
      <c r="G23">
        <v>0</v>
      </c>
      <c r="H23">
        <v>0</v>
      </c>
      <c r="I23">
        <v>3470</v>
      </c>
      <c r="J23">
        <v>0</v>
      </c>
      <c r="K23">
        <v>0</v>
      </c>
      <c r="L23">
        <v>0</v>
      </c>
      <c r="M23">
        <v>0</v>
      </c>
    </row>
    <row r="24" spans="1:13" ht="12.75">
      <c r="A24" s="2" t="s">
        <v>541</v>
      </c>
      <c r="B24">
        <v>105545</v>
      </c>
      <c r="C24">
        <v>0</v>
      </c>
      <c r="D24">
        <v>0</v>
      </c>
      <c r="E24">
        <v>0</v>
      </c>
      <c r="F24">
        <v>0</v>
      </c>
      <c r="G24">
        <v>0</v>
      </c>
      <c r="H24">
        <v>0</v>
      </c>
      <c r="I24">
        <v>255697</v>
      </c>
      <c r="J24">
        <v>0</v>
      </c>
      <c r="K24">
        <v>312</v>
      </c>
      <c r="L24">
        <v>102529</v>
      </c>
      <c r="M24">
        <v>0</v>
      </c>
    </row>
    <row r="25" spans="1:13" ht="12.75">
      <c r="A25" s="2" t="s">
        <v>542</v>
      </c>
      <c r="B25">
        <v>1377</v>
      </c>
      <c r="C25">
        <v>0</v>
      </c>
      <c r="D25">
        <v>0</v>
      </c>
      <c r="E25">
        <v>0</v>
      </c>
      <c r="F25">
        <v>0</v>
      </c>
      <c r="G25">
        <v>0</v>
      </c>
      <c r="H25">
        <v>0</v>
      </c>
      <c r="I25">
        <v>4901</v>
      </c>
      <c r="J25">
        <v>0</v>
      </c>
      <c r="K25">
        <v>0</v>
      </c>
      <c r="L25">
        <v>10102</v>
      </c>
      <c r="M25">
        <v>0</v>
      </c>
    </row>
    <row r="26" spans="1:13" ht="12.75">
      <c r="A26" s="2" t="s">
        <v>543</v>
      </c>
      <c r="B26">
        <v>841</v>
      </c>
      <c r="C26">
        <v>0</v>
      </c>
      <c r="D26">
        <v>0</v>
      </c>
      <c r="E26">
        <v>0</v>
      </c>
      <c r="F26">
        <v>0</v>
      </c>
      <c r="G26">
        <v>0</v>
      </c>
      <c r="H26">
        <v>0</v>
      </c>
      <c r="I26">
        <v>3718</v>
      </c>
      <c r="J26">
        <v>0</v>
      </c>
      <c r="K26">
        <v>0</v>
      </c>
      <c r="L26">
        <v>0</v>
      </c>
      <c r="M26">
        <v>0</v>
      </c>
    </row>
    <row r="27" spans="1:13" ht="12.75">
      <c r="A27" s="2" t="s">
        <v>544</v>
      </c>
      <c r="B27">
        <v>12620</v>
      </c>
      <c r="C27">
        <v>0</v>
      </c>
      <c r="D27">
        <v>0</v>
      </c>
      <c r="E27">
        <v>0</v>
      </c>
      <c r="F27">
        <v>0</v>
      </c>
      <c r="G27">
        <v>0</v>
      </c>
      <c r="H27">
        <v>0</v>
      </c>
      <c r="I27">
        <v>30007</v>
      </c>
      <c r="J27">
        <v>0</v>
      </c>
      <c r="K27">
        <v>2093</v>
      </c>
      <c r="L27">
        <v>3117</v>
      </c>
      <c r="M27">
        <v>0</v>
      </c>
    </row>
    <row r="28" spans="1:13" ht="12.75">
      <c r="A28" s="2" t="s">
        <v>545</v>
      </c>
      <c r="B28">
        <v>192</v>
      </c>
      <c r="C28">
        <v>0</v>
      </c>
      <c r="D28">
        <v>0</v>
      </c>
      <c r="E28">
        <v>0</v>
      </c>
      <c r="F28">
        <v>0</v>
      </c>
      <c r="G28">
        <v>0</v>
      </c>
      <c r="H28">
        <v>0</v>
      </c>
      <c r="I28">
        <v>0</v>
      </c>
      <c r="J28">
        <v>0</v>
      </c>
      <c r="K28">
        <v>0</v>
      </c>
      <c r="L28">
        <v>0</v>
      </c>
      <c r="M28">
        <v>0</v>
      </c>
    </row>
    <row r="29" spans="1:13" ht="12.75">
      <c r="A29" s="2" t="s">
        <v>546</v>
      </c>
      <c r="B29">
        <v>3959</v>
      </c>
      <c r="C29">
        <v>0</v>
      </c>
      <c r="D29">
        <v>0</v>
      </c>
      <c r="E29">
        <v>0</v>
      </c>
      <c r="F29">
        <v>0</v>
      </c>
      <c r="G29">
        <v>0</v>
      </c>
      <c r="H29">
        <v>0</v>
      </c>
      <c r="I29">
        <v>0</v>
      </c>
      <c r="J29">
        <v>0</v>
      </c>
      <c r="K29">
        <v>0</v>
      </c>
      <c r="L29">
        <v>3512</v>
      </c>
      <c r="M29">
        <v>0</v>
      </c>
    </row>
    <row r="30" spans="1:13" ht="12.75">
      <c r="A30" s="2" t="s">
        <v>547</v>
      </c>
      <c r="B30">
        <v>292</v>
      </c>
      <c r="C30">
        <v>9331</v>
      </c>
      <c r="D30">
        <v>0</v>
      </c>
      <c r="E30">
        <v>16615</v>
      </c>
      <c r="F30">
        <v>21169</v>
      </c>
      <c r="G30">
        <v>6988</v>
      </c>
      <c r="H30">
        <v>0</v>
      </c>
      <c r="I30">
        <v>0</v>
      </c>
      <c r="J30">
        <v>0</v>
      </c>
      <c r="K30">
        <v>0</v>
      </c>
      <c r="L30">
        <v>0</v>
      </c>
      <c r="M30">
        <v>0</v>
      </c>
    </row>
    <row r="31" spans="1:13" ht="12.75">
      <c r="A31" s="2" t="s">
        <v>549</v>
      </c>
      <c r="B31">
        <v>292</v>
      </c>
      <c r="C31">
        <v>9432</v>
      </c>
      <c r="D31">
        <v>0</v>
      </c>
      <c r="E31">
        <v>16615</v>
      </c>
      <c r="F31">
        <v>21400</v>
      </c>
      <c r="G31">
        <v>7023</v>
      </c>
      <c r="H31">
        <v>0</v>
      </c>
      <c r="I31">
        <v>0</v>
      </c>
      <c r="J31">
        <v>0</v>
      </c>
      <c r="K31">
        <v>0</v>
      </c>
      <c r="L31">
        <v>0</v>
      </c>
      <c r="M31">
        <v>0</v>
      </c>
    </row>
    <row r="32" spans="1:13" ht="12.75">
      <c r="A32" s="2" t="s">
        <v>550</v>
      </c>
      <c r="B32">
        <v>536</v>
      </c>
      <c r="C32">
        <v>0</v>
      </c>
      <c r="D32">
        <v>0</v>
      </c>
      <c r="E32">
        <v>9308</v>
      </c>
      <c r="F32">
        <v>11950</v>
      </c>
      <c r="G32">
        <v>2701</v>
      </c>
      <c r="H32">
        <v>0</v>
      </c>
      <c r="I32">
        <v>0</v>
      </c>
      <c r="J32">
        <v>0</v>
      </c>
      <c r="K32">
        <v>0</v>
      </c>
      <c r="L32">
        <v>0</v>
      </c>
      <c r="M32">
        <v>0</v>
      </c>
    </row>
    <row r="33" spans="1:13" ht="12.75">
      <c r="A33" s="2" t="s">
        <v>721</v>
      </c>
      <c r="B33">
        <v>244</v>
      </c>
      <c r="C33">
        <v>0</v>
      </c>
      <c r="D33">
        <v>0</v>
      </c>
      <c r="E33">
        <v>2175</v>
      </c>
      <c r="F33">
        <v>1190</v>
      </c>
      <c r="G33">
        <v>736</v>
      </c>
      <c r="H33">
        <v>0</v>
      </c>
      <c r="I33">
        <v>0</v>
      </c>
      <c r="J33">
        <v>0</v>
      </c>
      <c r="K33">
        <v>0</v>
      </c>
      <c r="L33">
        <v>0</v>
      </c>
      <c r="M33">
        <v>0</v>
      </c>
    </row>
    <row r="34" spans="1:13" ht="12.75">
      <c r="A34" s="2" t="s">
        <v>551</v>
      </c>
      <c r="B34">
        <v>292</v>
      </c>
      <c r="C34">
        <v>0</v>
      </c>
      <c r="D34">
        <v>0</v>
      </c>
      <c r="E34">
        <v>10615</v>
      </c>
      <c r="F34">
        <v>14161</v>
      </c>
      <c r="G34">
        <v>4375</v>
      </c>
      <c r="H34">
        <v>0</v>
      </c>
      <c r="I34">
        <v>0</v>
      </c>
      <c r="J34">
        <v>0</v>
      </c>
      <c r="K34">
        <v>0</v>
      </c>
      <c r="L34">
        <v>0</v>
      </c>
      <c r="M34">
        <v>0</v>
      </c>
    </row>
    <row r="35" spans="1:13" ht="12.75">
      <c r="A35" s="2" t="s">
        <v>552</v>
      </c>
      <c r="B35">
        <v>195</v>
      </c>
      <c r="C35">
        <v>0</v>
      </c>
      <c r="D35">
        <v>0</v>
      </c>
      <c r="E35">
        <v>3385</v>
      </c>
      <c r="F35">
        <v>0</v>
      </c>
      <c r="G35">
        <v>4752</v>
      </c>
      <c r="H35">
        <v>0</v>
      </c>
      <c r="I35">
        <v>0</v>
      </c>
      <c r="J35">
        <v>0</v>
      </c>
      <c r="K35">
        <v>0</v>
      </c>
      <c r="L35">
        <v>0</v>
      </c>
      <c r="M35">
        <v>0</v>
      </c>
    </row>
    <row r="36" spans="1:13" ht="12.75">
      <c r="A36" s="2" t="s">
        <v>553</v>
      </c>
      <c r="B36">
        <v>292</v>
      </c>
      <c r="C36">
        <v>0</v>
      </c>
      <c r="D36">
        <v>0</v>
      </c>
      <c r="E36">
        <v>5077</v>
      </c>
      <c r="F36">
        <v>3379</v>
      </c>
      <c r="G36">
        <v>1663</v>
      </c>
      <c r="H36">
        <v>0</v>
      </c>
      <c r="I36">
        <v>0</v>
      </c>
      <c r="J36">
        <v>0</v>
      </c>
      <c r="K36">
        <v>0</v>
      </c>
      <c r="L36">
        <v>0</v>
      </c>
      <c r="M36">
        <v>0</v>
      </c>
    </row>
    <row r="37" spans="1:13" ht="12.75">
      <c r="A37" s="2" t="s">
        <v>554</v>
      </c>
      <c r="B37">
        <v>292</v>
      </c>
      <c r="C37">
        <v>0</v>
      </c>
      <c r="D37">
        <v>0</v>
      </c>
      <c r="E37">
        <v>5077</v>
      </c>
      <c r="F37">
        <v>10356</v>
      </c>
      <c r="G37">
        <v>6617</v>
      </c>
      <c r="H37">
        <v>0</v>
      </c>
      <c r="I37">
        <v>0</v>
      </c>
      <c r="J37">
        <v>0</v>
      </c>
      <c r="K37">
        <v>0</v>
      </c>
      <c r="L37">
        <v>0</v>
      </c>
      <c r="M37">
        <v>0</v>
      </c>
    </row>
    <row r="38" spans="1:13" ht="12.75">
      <c r="A38" s="2" t="s">
        <v>555</v>
      </c>
      <c r="B38">
        <v>588</v>
      </c>
      <c r="C38">
        <v>0</v>
      </c>
      <c r="D38">
        <v>0</v>
      </c>
      <c r="E38">
        <v>0</v>
      </c>
      <c r="F38">
        <v>0</v>
      </c>
      <c r="G38">
        <v>0</v>
      </c>
      <c r="H38">
        <v>0</v>
      </c>
      <c r="I38">
        <v>0</v>
      </c>
      <c r="J38">
        <v>0</v>
      </c>
      <c r="K38">
        <v>0</v>
      </c>
      <c r="L38">
        <v>0</v>
      </c>
      <c r="M38">
        <v>0</v>
      </c>
    </row>
    <row r="39" spans="1:13" ht="12.75">
      <c r="A39" s="2" t="s">
        <v>556</v>
      </c>
      <c r="B39">
        <v>687</v>
      </c>
      <c r="C39">
        <v>0</v>
      </c>
      <c r="D39">
        <v>0</v>
      </c>
      <c r="E39">
        <v>0</v>
      </c>
      <c r="F39">
        <v>0</v>
      </c>
      <c r="G39">
        <v>0</v>
      </c>
      <c r="H39">
        <v>0</v>
      </c>
      <c r="I39">
        <v>0</v>
      </c>
      <c r="J39">
        <v>0</v>
      </c>
      <c r="K39">
        <v>0</v>
      </c>
      <c r="L39">
        <v>0</v>
      </c>
      <c r="M39">
        <v>0</v>
      </c>
    </row>
    <row r="40" spans="1:13" ht="12.75">
      <c r="A40" s="2" t="s">
        <v>557</v>
      </c>
      <c r="B40">
        <v>271</v>
      </c>
      <c r="C40">
        <v>0</v>
      </c>
      <c r="D40">
        <v>0</v>
      </c>
      <c r="E40">
        <v>0</v>
      </c>
      <c r="F40">
        <v>0</v>
      </c>
      <c r="G40">
        <v>0</v>
      </c>
      <c r="H40">
        <v>0</v>
      </c>
      <c r="I40">
        <v>0</v>
      </c>
      <c r="J40">
        <v>0</v>
      </c>
      <c r="K40">
        <v>0</v>
      </c>
      <c r="L40">
        <v>0</v>
      </c>
      <c r="M40">
        <v>0</v>
      </c>
    </row>
    <row r="41" spans="1:13" ht="12.75">
      <c r="A41" s="2" t="s">
        <v>558</v>
      </c>
      <c r="B41">
        <v>173</v>
      </c>
      <c r="C41">
        <v>0</v>
      </c>
      <c r="D41">
        <v>0</v>
      </c>
      <c r="E41">
        <v>0</v>
      </c>
      <c r="F41">
        <v>0</v>
      </c>
      <c r="G41">
        <v>0</v>
      </c>
      <c r="H41">
        <v>0</v>
      </c>
      <c r="I41">
        <v>0</v>
      </c>
      <c r="J41">
        <v>0</v>
      </c>
      <c r="K41">
        <v>0</v>
      </c>
      <c r="L41">
        <v>0</v>
      </c>
      <c r="M41">
        <v>0</v>
      </c>
    </row>
    <row r="42" spans="1:13" ht="12.75">
      <c r="A42" s="2" t="s">
        <v>559</v>
      </c>
      <c r="B42">
        <v>1135</v>
      </c>
      <c r="C42">
        <v>0</v>
      </c>
      <c r="D42">
        <v>0</v>
      </c>
      <c r="E42">
        <v>0</v>
      </c>
      <c r="F42">
        <v>0</v>
      </c>
      <c r="G42">
        <v>0</v>
      </c>
      <c r="H42">
        <v>0</v>
      </c>
      <c r="I42">
        <v>443</v>
      </c>
      <c r="J42">
        <v>0</v>
      </c>
      <c r="K42">
        <v>0</v>
      </c>
      <c r="L42">
        <v>0</v>
      </c>
      <c r="M42">
        <v>0</v>
      </c>
    </row>
    <row r="43" spans="1:13" ht="12.75">
      <c r="A43" s="2" t="s">
        <v>560</v>
      </c>
      <c r="B43">
        <v>2274</v>
      </c>
      <c r="C43">
        <v>0</v>
      </c>
      <c r="D43">
        <v>0</v>
      </c>
      <c r="E43">
        <v>0</v>
      </c>
      <c r="F43">
        <v>0</v>
      </c>
      <c r="G43">
        <v>0</v>
      </c>
      <c r="H43">
        <v>0</v>
      </c>
      <c r="I43">
        <v>0</v>
      </c>
      <c r="J43">
        <v>0</v>
      </c>
      <c r="K43">
        <v>0</v>
      </c>
      <c r="L43">
        <v>0</v>
      </c>
      <c r="M43">
        <v>0</v>
      </c>
    </row>
    <row r="44" spans="1:13" ht="12.75">
      <c r="A44" s="2" t="s">
        <v>561</v>
      </c>
      <c r="B44">
        <v>3011</v>
      </c>
      <c r="C44">
        <v>0</v>
      </c>
      <c r="D44">
        <v>0</v>
      </c>
      <c r="E44">
        <v>0</v>
      </c>
      <c r="F44">
        <v>0</v>
      </c>
      <c r="G44">
        <v>0</v>
      </c>
      <c r="H44">
        <v>0</v>
      </c>
      <c r="I44">
        <v>0</v>
      </c>
      <c r="J44">
        <v>0</v>
      </c>
      <c r="K44">
        <v>0</v>
      </c>
      <c r="L44">
        <v>0</v>
      </c>
      <c r="M44">
        <v>0</v>
      </c>
    </row>
    <row r="45" spans="1:13" ht="12.75">
      <c r="A45" s="2" t="s">
        <v>562</v>
      </c>
      <c r="B45">
        <v>1097</v>
      </c>
      <c r="C45">
        <v>0</v>
      </c>
      <c r="D45">
        <v>0</v>
      </c>
      <c r="E45">
        <v>0</v>
      </c>
      <c r="F45">
        <v>0</v>
      </c>
      <c r="G45">
        <v>0</v>
      </c>
      <c r="H45">
        <v>0</v>
      </c>
      <c r="I45">
        <v>0</v>
      </c>
      <c r="J45">
        <v>0</v>
      </c>
      <c r="K45">
        <v>0</v>
      </c>
      <c r="L45">
        <v>0</v>
      </c>
      <c r="M45">
        <v>0</v>
      </c>
    </row>
    <row r="46" spans="1:13" ht="12.75">
      <c r="A46" s="2" t="s">
        <v>563</v>
      </c>
      <c r="B46">
        <v>1170</v>
      </c>
      <c r="C46">
        <v>37728</v>
      </c>
      <c r="D46">
        <v>0</v>
      </c>
      <c r="E46">
        <v>66462</v>
      </c>
      <c r="F46">
        <v>85595</v>
      </c>
      <c r="G46">
        <v>29560</v>
      </c>
      <c r="H46">
        <v>0</v>
      </c>
      <c r="I46">
        <v>0</v>
      </c>
      <c r="J46">
        <v>13846</v>
      </c>
      <c r="K46">
        <v>0</v>
      </c>
      <c r="L46">
        <v>0</v>
      </c>
      <c r="M46">
        <v>0</v>
      </c>
    </row>
    <row r="47" spans="1:13" ht="12.75">
      <c r="A47" s="2" t="s">
        <v>564</v>
      </c>
      <c r="B47">
        <v>877</v>
      </c>
      <c r="C47">
        <v>0</v>
      </c>
      <c r="D47">
        <v>0</v>
      </c>
      <c r="E47">
        <v>15231</v>
      </c>
      <c r="F47">
        <v>21428</v>
      </c>
      <c r="G47">
        <v>12403</v>
      </c>
      <c r="H47">
        <v>0</v>
      </c>
      <c r="I47">
        <v>0</v>
      </c>
      <c r="J47">
        <v>0</v>
      </c>
      <c r="K47">
        <v>0</v>
      </c>
      <c r="L47">
        <v>0</v>
      </c>
      <c r="M47">
        <v>0</v>
      </c>
    </row>
    <row r="48" spans="1:13" ht="12.75">
      <c r="A48" s="2" t="s">
        <v>565</v>
      </c>
      <c r="B48">
        <v>302</v>
      </c>
      <c r="C48">
        <v>0</v>
      </c>
      <c r="D48">
        <v>0</v>
      </c>
      <c r="E48">
        <v>25683</v>
      </c>
      <c r="F48">
        <v>7789</v>
      </c>
      <c r="G48">
        <v>4725</v>
      </c>
      <c r="H48">
        <v>0</v>
      </c>
      <c r="I48">
        <v>0</v>
      </c>
      <c r="J48">
        <v>0</v>
      </c>
      <c r="K48">
        <v>0</v>
      </c>
      <c r="L48">
        <v>0</v>
      </c>
      <c r="M48">
        <v>0</v>
      </c>
    </row>
    <row r="49" spans="1:13" ht="12.75">
      <c r="A49" s="2" t="s">
        <v>566</v>
      </c>
      <c r="B49">
        <v>224</v>
      </c>
      <c r="C49">
        <v>0</v>
      </c>
      <c r="D49">
        <v>0</v>
      </c>
      <c r="E49">
        <v>0</v>
      </c>
      <c r="F49">
        <v>0</v>
      </c>
      <c r="G49">
        <v>0</v>
      </c>
      <c r="H49">
        <v>0</v>
      </c>
      <c r="I49">
        <v>0</v>
      </c>
      <c r="J49">
        <v>0</v>
      </c>
      <c r="K49">
        <v>0</v>
      </c>
      <c r="L49">
        <v>0</v>
      </c>
      <c r="M49">
        <v>0</v>
      </c>
    </row>
    <row r="50" spans="1:13" ht="12.75">
      <c r="A50" s="2" t="s">
        <v>567</v>
      </c>
      <c r="B50">
        <v>6856</v>
      </c>
      <c r="C50">
        <v>0</v>
      </c>
      <c r="D50">
        <v>0</v>
      </c>
      <c r="E50">
        <v>0</v>
      </c>
      <c r="F50">
        <v>0</v>
      </c>
      <c r="G50">
        <v>0</v>
      </c>
      <c r="H50">
        <v>0</v>
      </c>
      <c r="I50">
        <v>0</v>
      </c>
      <c r="J50">
        <v>0</v>
      </c>
      <c r="K50">
        <v>17467</v>
      </c>
      <c r="L50">
        <v>6397</v>
      </c>
      <c r="M50">
        <v>0</v>
      </c>
    </row>
    <row r="51" spans="1:13" ht="12.75">
      <c r="A51" s="2" t="s">
        <v>568</v>
      </c>
      <c r="B51">
        <v>1725</v>
      </c>
      <c r="C51">
        <v>0</v>
      </c>
      <c r="D51">
        <v>0</v>
      </c>
      <c r="E51">
        <v>0</v>
      </c>
      <c r="F51">
        <v>0</v>
      </c>
      <c r="G51">
        <v>0</v>
      </c>
      <c r="H51">
        <v>0</v>
      </c>
      <c r="I51">
        <v>0</v>
      </c>
      <c r="J51">
        <v>0</v>
      </c>
      <c r="K51">
        <v>2129</v>
      </c>
      <c r="L51">
        <v>0</v>
      </c>
      <c r="M51">
        <v>0</v>
      </c>
    </row>
    <row r="52" spans="1:13" ht="12.75">
      <c r="A52" s="2" t="s">
        <v>569</v>
      </c>
      <c r="B52">
        <v>607</v>
      </c>
      <c r="C52">
        <v>0</v>
      </c>
      <c r="D52">
        <v>0</v>
      </c>
      <c r="E52">
        <v>0</v>
      </c>
      <c r="F52">
        <v>0</v>
      </c>
      <c r="G52">
        <v>0</v>
      </c>
      <c r="H52">
        <v>0</v>
      </c>
      <c r="I52">
        <v>0</v>
      </c>
      <c r="J52">
        <v>0</v>
      </c>
      <c r="K52">
        <v>2539</v>
      </c>
      <c r="L52">
        <v>24237</v>
      </c>
      <c r="M52">
        <v>0</v>
      </c>
    </row>
    <row r="53" spans="1:13" ht="12.75">
      <c r="A53" s="2" t="s">
        <v>570</v>
      </c>
      <c r="B53">
        <v>2134</v>
      </c>
      <c r="C53">
        <v>0</v>
      </c>
      <c r="D53">
        <v>0</v>
      </c>
      <c r="E53">
        <v>0</v>
      </c>
      <c r="F53">
        <v>0</v>
      </c>
      <c r="G53">
        <v>0</v>
      </c>
      <c r="H53">
        <v>0</v>
      </c>
      <c r="I53">
        <v>0</v>
      </c>
      <c r="J53">
        <v>0</v>
      </c>
      <c r="K53">
        <v>0</v>
      </c>
      <c r="L53">
        <v>0</v>
      </c>
      <c r="M53">
        <v>0</v>
      </c>
    </row>
    <row r="54" spans="1:13" ht="12.75">
      <c r="A54" s="2" t="s">
        <v>187</v>
      </c>
      <c r="B54" s="2">
        <f>SUM(B7:B53)</f>
        <v>4</v>
      </c>
      <c r="C54" s="2">
        <f>SUM(C7:C53)</f>
        <v>4</v>
      </c>
      <c r="D54" s="2">
        <f>SUM(D7:D53)</f>
        <v>4</v>
      </c>
      <c r="E54" s="2">
        <f>SUM(E7:E53)</f>
        <v>4</v>
      </c>
      <c r="F54" s="2">
        <f>SUM(F7:F53)</f>
        <v>4</v>
      </c>
      <c r="G54" s="2">
        <f>SUM(G7:G53)</f>
        <v>4</v>
      </c>
      <c r="H54" s="2">
        <f>SUM(H7:H53)</f>
        <v>4</v>
      </c>
      <c r="I54" s="2">
        <f>SUM(I7:I53)</f>
        <v>4</v>
      </c>
      <c r="J54" s="2">
        <f>SUM(J7:J53)</f>
        <v>4</v>
      </c>
      <c r="K54" s="2">
        <f>SUM(K7:K53)</f>
        <v>4</v>
      </c>
      <c r="L54" s="2">
        <f>SUM(L7:L53)</f>
        <v>4</v>
      </c>
      <c r="M54" s="2">
        <f>SUM(M7:M53)</f>
        <v>4</v>
      </c>
    </row>
    <row r="56" ht="12.75">
      <c r="A56" s="2" t="s">
        <v>810</v>
      </c>
    </row>
    <row r="57" spans="1:15" ht="12.75">
      <c r="A57" s="2" t="s">
        <v>515</v>
      </c>
      <c r="B57" s="2" t="s">
        <v>811</v>
      </c>
      <c r="C57" s="2" t="s">
        <v>812</v>
      </c>
      <c r="D57" s="2" t="s">
        <v>813</v>
      </c>
      <c r="E57" s="2" t="s">
        <v>814</v>
      </c>
      <c r="F57" s="2" t="s">
        <v>815</v>
      </c>
      <c r="G57" s="2" t="s">
        <v>816</v>
      </c>
      <c r="H57" s="2" t="s">
        <v>817</v>
      </c>
      <c r="I57" s="2" t="s">
        <v>818</v>
      </c>
      <c r="J57" s="2" t="s">
        <v>819</v>
      </c>
      <c r="K57" s="2" t="s">
        <v>820</v>
      </c>
      <c r="L57" s="2" t="s">
        <v>821</v>
      </c>
      <c r="M57" s="2" t="s">
        <v>822</v>
      </c>
      <c r="N57" s="2" t="s">
        <v>823</v>
      </c>
      <c r="O57" s="2" t="s">
        <v>824</v>
      </c>
    </row>
    <row r="58" spans="1:15" ht="12.75">
      <c r="A58" s="2" t="s">
        <v>525</v>
      </c>
      <c r="B58">
        <v>0</v>
      </c>
      <c r="C58">
        <v>3772</v>
      </c>
      <c r="D58">
        <v>10917</v>
      </c>
      <c r="E58">
        <v>0</v>
      </c>
      <c r="F58">
        <v>0</v>
      </c>
      <c r="G58">
        <v>0</v>
      </c>
      <c r="H58">
        <v>0</v>
      </c>
      <c r="I58">
        <v>0</v>
      </c>
      <c r="J58">
        <v>0</v>
      </c>
      <c r="K58">
        <v>200</v>
      </c>
      <c r="L58">
        <v>0</v>
      </c>
      <c r="M58">
        <v>0</v>
      </c>
      <c r="N58">
        <v>99121</v>
      </c>
      <c r="O58">
        <v>0</v>
      </c>
    </row>
    <row r="59" spans="1:15" ht="12.75">
      <c r="A59" s="2" t="s">
        <v>526</v>
      </c>
      <c r="B59">
        <v>0</v>
      </c>
      <c r="C59">
        <v>2557</v>
      </c>
      <c r="D59">
        <v>19049</v>
      </c>
      <c r="E59">
        <v>0</v>
      </c>
      <c r="F59">
        <v>0</v>
      </c>
      <c r="G59">
        <v>0</v>
      </c>
      <c r="H59">
        <v>0</v>
      </c>
      <c r="I59">
        <v>0</v>
      </c>
      <c r="J59">
        <v>0</v>
      </c>
      <c r="K59">
        <v>15100</v>
      </c>
      <c r="L59">
        <v>0</v>
      </c>
      <c r="M59">
        <v>0</v>
      </c>
      <c r="N59">
        <v>14631</v>
      </c>
      <c r="O59">
        <v>10358</v>
      </c>
    </row>
    <row r="60" spans="1:15" ht="12.75">
      <c r="A60" s="2" t="s">
        <v>527</v>
      </c>
      <c r="B60">
        <v>0</v>
      </c>
      <c r="C60">
        <v>1516</v>
      </c>
      <c r="D60">
        <v>5736</v>
      </c>
      <c r="E60">
        <v>0</v>
      </c>
      <c r="F60">
        <v>0</v>
      </c>
      <c r="G60">
        <v>0</v>
      </c>
      <c r="H60">
        <v>0</v>
      </c>
      <c r="I60">
        <v>0</v>
      </c>
      <c r="J60">
        <v>0</v>
      </c>
      <c r="K60">
        <v>2000</v>
      </c>
      <c r="L60">
        <v>0</v>
      </c>
      <c r="M60">
        <v>0</v>
      </c>
      <c r="N60">
        <v>0</v>
      </c>
      <c r="O60">
        <v>149</v>
      </c>
    </row>
    <row r="61" spans="1:15" ht="12.75">
      <c r="A61" s="2" t="s">
        <v>528</v>
      </c>
      <c r="B61">
        <v>0</v>
      </c>
      <c r="C61">
        <v>99121</v>
      </c>
      <c r="D61">
        <v>132392</v>
      </c>
      <c r="E61">
        <v>0</v>
      </c>
      <c r="F61">
        <v>0</v>
      </c>
      <c r="G61">
        <v>0</v>
      </c>
      <c r="H61">
        <v>0</v>
      </c>
      <c r="I61">
        <v>0</v>
      </c>
      <c r="J61">
        <v>0</v>
      </c>
      <c r="K61">
        <v>720800</v>
      </c>
      <c r="L61">
        <v>0</v>
      </c>
      <c r="M61">
        <v>0</v>
      </c>
      <c r="N61">
        <v>54019</v>
      </c>
      <c r="O61">
        <v>104244</v>
      </c>
    </row>
    <row r="62" spans="1:15" ht="12.75">
      <c r="A62" s="2" t="s">
        <v>529</v>
      </c>
      <c r="B62">
        <v>0</v>
      </c>
      <c r="C62">
        <v>7744</v>
      </c>
      <c r="D62">
        <v>10239</v>
      </c>
      <c r="E62">
        <v>0</v>
      </c>
      <c r="F62">
        <v>0</v>
      </c>
      <c r="G62">
        <v>0</v>
      </c>
      <c r="H62">
        <v>0</v>
      </c>
      <c r="I62">
        <v>0</v>
      </c>
      <c r="J62">
        <v>0</v>
      </c>
      <c r="K62">
        <v>30100</v>
      </c>
      <c r="L62">
        <v>0</v>
      </c>
      <c r="M62">
        <v>0</v>
      </c>
      <c r="N62">
        <v>243</v>
      </c>
      <c r="O62">
        <v>1144</v>
      </c>
    </row>
    <row r="63" spans="1:15" ht="12.75">
      <c r="A63" s="2" t="s">
        <v>530</v>
      </c>
      <c r="B63">
        <v>0</v>
      </c>
      <c r="C63">
        <v>508</v>
      </c>
      <c r="D63">
        <v>3079</v>
      </c>
      <c r="E63">
        <v>0</v>
      </c>
      <c r="F63">
        <v>0</v>
      </c>
      <c r="G63">
        <v>0</v>
      </c>
      <c r="H63">
        <v>0</v>
      </c>
      <c r="I63">
        <v>0</v>
      </c>
      <c r="J63">
        <v>0</v>
      </c>
      <c r="K63">
        <v>3500</v>
      </c>
      <c r="L63">
        <v>0</v>
      </c>
      <c r="M63">
        <v>0</v>
      </c>
      <c r="N63">
        <v>0</v>
      </c>
      <c r="O63">
        <v>0</v>
      </c>
    </row>
    <row r="64" spans="1:15" ht="12.75">
      <c r="A64" s="2" t="s">
        <v>717</v>
      </c>
      <c r="B64">
        <v>0</v>
      </c>
      <c r="C64">
        <v>0</v>
      </c>
      <c r="D64">
        <v>0</v>
      </c>
      <c r="E64">
        <v>0</v>
      </c>
      <c r="F64">
        <v>0</v>
      </c>
      <c r="G64">
        <v>0</v>
      </c>
      <c r="H64">
        <v>0</v>
      </c>
      <c r="I64">
        <v>0</v>
      </c>
      <c r="J64">
        <v>0</v>
      </c>
      <c r="K64">
        <v>0</v>
      </c>
      <c r="L64">
        <v>0</v>
      </c>
      <c r="M64">
        <v>0</v>
      </c>
      <c r="N64">
        <v>0</v>
      </c>
      <c r="O64">
        <v>2511</v>
      </c>
    </row>
    <row r="65" spans="1:15" ht="12.75">
      <c r="A65" s="2" t="s">
        <v>532</v>
      </c>
      <c r="B65">
        <v>0</v>
      </c>
      <c r="C65">
        <v>0</v>
      </c>
      <c r="D65">
        <v>0</v>
      </c>
      <c r="E65">
        <v>0</v>
      </c>
      <c r="F65">
        <v>0</v>
      </c>
      <c r="G65">
        <v>0</v>
      </c>
      <c r="H65">
        <v>0</v>
      </c>
      <c r="I65">
        <v>0</v>
      </c>
      <c r="J65">
        <v>0</v>
      </c>
      <c r="K65">
        <v>0</v>
      </c>
      <c r="L65">
        <v>0</v>
      </c>
      <c r="M65">
        <v>0</v>
      </c>
      <c r="N65">
        <v>0</v>
      </c>
      <c r="O65">
        <v>4295</v>
      </c>
    </row>
    <row r="66" spans="1:15" ht="12.75">
      <c r="A66" s="2" t="s">
        <v>533</v>
      </c>
      <c r="B66">
        <v>0</v>
      </c>
      <c r="C66">
        <v>71</v>
      </c>
      <c r="D66">
        <v>0</v>
      </c>
      <c r="E66">
        <v>0</v>
      </c>
      <c r="F66">
        <v>0</v>
      </c>
      <c r="G66">
        <v>0</v>
      </c>
      <c r="H66">
        <v>0</v>
      </c>
      <c r="I66">
        <v>0</v>
      </c>
      <c r="J66">
        <v>0</v>
      </c>
      <c r="K66">
        <v>400</v>
      </c>
      <c r="L66">
        <v>0</v>
      </c>
      <c r="M66">
        <v>0</v>
      </c>
      <c r="N66">
        <v>0</v>
      </c>
      <c r="O66">
        <v>0</v>
      </c>
    </row>
    <row r="67" spans="1:15" ht="12.75">
      <c r="A67" s="2" t="s">
        <v>534</v>
      </c>
      <c r="B67">
        <v>0</v>
      </c>
      <c r="C67">
        <v>2816</v>
      </c>
      <c r="D67">
        <v>5350</v>
      </c>
      <c r="E67">
        <v>3734</v>
      </c>
      <c r="F67">
        <v>0</v>
      </c>
      <c r="G67">
        <v>0</v>
      </c>
      <c r="H67">
        <v>0</v>
      </c>
      <c r="I67">
        <v>0</v>
      </c>
      <c r="J67">
        <v>0</v>
      </c>
      <c r="K67">
        <v>31300</v>
      </c>
      <c r="L67">
        <v>0</v>
      </c>
      <c r="M67">
        <v>0</v>
      </c>
      <c r="N67">
        <v>0</v>
      </c>
      <c r="O67">
        <v>66274</v>
      </c>
    </row>
    <row r="68" spans="1:15" ht="12.75">
      <c r="A68" s="2" t="s">
        <v>540</v>
      </c>
      <c r="B68">
        <v>0</v>
      </c>
      <c r="C68">
        <v>2475</v>
      </c>
      <c r="D68">
        <v>7882</v>
      </c>
      <c r="E68">
        <v>44162</v>
      </c>
      <c r="F68">
        <v>0</v>
      </c>
      <c r="G68">
        <v>0</v>
      </c>
      <c r="H68">
        <v>384</v>
      </c>
      <c r="I68">
        <v>15494</v>
      </c>
      <c r="J68">
        <v>12395</v>
      </c>
      <c r="K68">
        <v>0</v>
      </c>
      <c r="L68">
        <v>0</v>
      </c>
      <c r="M68">
        <v>0</v>
      </c>
      <c r="N68">
        <v>1364</v>
      </c>
      <c r="O68">
        <v>120</v>
      </c>
    </row>
    <row r="69" spans="1:15" ht="12.75">
      <c r="A69" s="2" t="s">
        <v>541</v>
      </c>
      <c r="B69">
        <v>0</v>
      </c>
      <c r="C69">
        <v>1370602</v>
      </c>
      <c r="D69">
        <v>161452</v>
      </c>
      <c r="E69">
        <v>1522208</v>
      </c>
      <c r="F69">
        <v>0</v>
      </c>
      <c r="G69">
        <v>0</v>
      </c>
      <c r="H69">
        <v>96724</v>
      </c>
      <c r="I69">
        <v>21961</v>
      </c>
      <c r="J69">
        <v>29437</v>
      </c>
      <c r="K69">
        <v>0</v>
      </c>
      <c r="L69">
        <v>0</v>
      </c>
      <c r="M69">
        <v>0</v>
      </c>
      <c r="N69">
        <v>7791</v>
      </c>
      <c r="O69">
        <v>1300145</v>
      </c>
    </row>
    <row r="70" spans="1:15" ht="12.75">
      <c r="A70" s="2" t="s">
        <v>542</v>
      </c>
      <c r="B70">
        <v>0</v>
      </c>
      <c r="C70">
        <v>6896</v>
      </c>
      <c r="D70">
        <v>0</v>
      </c>
      <c r="E70">
        <v>12521</v>
      </c>
      <c r="F70">
        <v>0</v>
      </c>
      <c r="G70">
        <v>0</v>
      </c>
      <c r="H70">
        <v>1001</v>
      </c>
      <c r="I70">
        <v>0</v>
      </c>
      <c r="J70">
        <v>0</v>
      </c>
      <c r="K70">
        <v>0</v>
      </c>
      <c r="L70">
        <v>0</v>
      </c>
      <c r="M70">
        <v>0</v>
      </c>
      <c r="N70">
        <v>0</v>
      </c>
      <c r="O70">
        <v>22029</v>
      </c>
    </row>
    <row r="71" spans="1:15" ht="12.75">
      <c r="A71" s="2" t="s">
        <v>543</v>
      </c>
      <c r="B71">
        <v>0</v>
      </c>
      <c r="C71">
        <v>0</v>
      </c>
      <c r="D71">
        <v>21</v>
      </c>
      <c r="E71">
        <v>12491</v>
      </c>
      <c r="F71">
        <v>0</v>
      </c>
      <c r="G71">
        <v>0</v>
      </c>
      <c r="H71">
        <v>216</v>
      </c>
      <c r="I71">
        <v>9296</v>
      </c>
      <c r="J71">
        <v>3099</v>
      </c>
      <c r="K71">
        <v>0</v>
      </c>
      <c r="L71">
        <v>0</v>
      </c>
      <c r="M71">
        <v>0</v>
      </c>
      <c r="N71">
        <v>0</v>
      </c>
      <c r="O71">
        <v>2376</v>
      </c>
    </row>
    <row r="72" spans="1:15" ht="12.75">
      <c r="A72" s="2" t="s">
        <v>544</v>
      </c>
      <c r="B72">
        <v>0</v>
      </c>
      <c r="C72">
        <v>106695</v>
      </c>
      <c r="D72">
        <v>53275</v>
      </c>
      <c r="E72">
        <v>309836</v>
      </c>
      <c r="F72">
        <v>0</v>
      </c>
      <c r="G72">
        <v>0</v>
      </c>
      <c r="H72">
        <v>10874</v>
      </c>
      <c r="I72">
        <v>3099</v>
      </c>
      <c r="J72">
        <v>3156</v>
      </c>
      <c r="K72">
        <v>0</v>
      </c>
      <c r="L72">
        <v>0</v>
      </c>
      <c r="M72">
        <v>0</v>
      </c>
      <c r="N72">
        <v>0</v>
      </c>
      <c r="O72">
        <v>141516</v>
      </c>
    </row>
    <row r="73" spans="1:15" ht="12.75">
      <c r="A73" s="2" t="s">
        <v>545</v>
      </c>
      <c r="B73">
        <v>0</v>
      </c>
      <c r="C73">
        <v>0</v>
      </c>
      <c r="D73">
        <v>0</v>
      </c>
      <c r="E73">
        <v>5628</v>
      </c>
      <c r="F73">
        <v>0</v>
      </c>
      <c r="G73">
        <v>0</v>
      </c>
      <c r="H73">
        <v>163</v>
      </c>
      <c r="I73">
        <v>0</v>
      </c>
      <c r="J73">
        <v>0</v>
      </c>
      <c r="K73">
        <v>0</v>
      </c>
      <c r="L73">
        <v>0</v>
      </c>
      <c r="M73">
        <v>0</v>
      </c>
      <c r="N73">
        <v>0</v>
      </c>
      <c r="O73">
        <v>769</v>
      </c>
    </row>
    <row r="74" spans="1:15" ht="12.75">
      <c r="A74" s="2" t="s">
        <v>546</v>
      </c>
      <c r="B74">
        <v>0</v>
      </c>
      <c r="C74">
        <v>4264</v>
      </c>
      <c r="D74">
        <v>0</v>
      </c>
      <c r="E74">
        <v>31020</v>
      </c>
      <c r="F74">
        <v>0</v>
      </c>
      <c r="G74">
        <v>0</v>
      </c>
      <c r="H74">
        <v>4660</v>
      </c>
      <c r="I74">
        <v>0</v>
      </c>
      <c r="J74">
        <v>0</v>
      </c>
      <c r="K74">
        <v>0</v>
      </c>
      <c r="L74">
        <v>0</v>
      </c>
      <c r="M74">
        <v>0</v>
      </c>
      <c r="N74">
        <v>0</v>
      </c>
      <c r="O74">
        <v>13219</v>
      </c>
    </row>
    <row r="75" spans="1:15" ht="12.75">
      <c r="A75" s="2" t="s">
        <v>548</v>
      </c>
      <c r="B75">
        <v>0</v>
      </c>
      <c r="C75">
        <v>0</v>
      </c>
      <c r="D75">
        <v>0</v>
      </c>
      <c r="E75">
        <v>0</v>
      </c>
      <c r="F75">
        <v>0</v>
      </c>
      <c r="G75">
        <v>0</v>
      </c>
      <c r="H75">
        <v>0</v>
      </c>
      <c r="I75">
        <v>0</v>
      </c>
      <c r="J75">
        <v>0</v>
      </c>
      <c r="K75">
        <v>0</v>
      </c>
      <c r="L75">
        <v>0</v>
      </c>
      <c r="M75">
        <v>0</v>
      </c>
      <c r="N75">
        <v>21036</v>
      </c>
      <c r="O75">
        <v>0</v>
      </c>
    </row>
    <row r="76" spans="1:15" ht="12.75">
      <c r="A76" s="2" t="s">
        <v>550</v>
      </c>
      <c r="B76">
        <v>0</v>
      </c>
      <c r="C76">
        <v>0</v>
      </c>
      <c r="D76">
        <v>0</v>
      </c>
      <c r="E76">
        <v>0</v>
      </c>
      <c r="F76">
        <v>0</v>
      </c>
      <c r="G76">
        <v>0</v>
      </c>
      <c r="H76">
        <v>0</v>
      </c>
      <c r="I76">
        <v>0</v>
      </c>
      <c r="J76">
        <v>0</v>
      </c>
      <c r="K76">
        <v>0</v>
      </c>
      <c r="L76">
        <v>0</v>
      </c>
      <c r="M76">
        <v>0</v>
      </c>
      <c r="N76">
        <v>3691</v>
      </c>
      <c r="O76">
        <v>0</v>
      </c>
    </row>
    <row r="77" spans="1:15" ht="12.75">
      <c r="A77" s="2" t="s">
        <v>555</v>
      </c>
      <c r="B77">
        <v>0</v>
      </c>
      <c r="C77">
        <v>0</v>
      </c>
      <c r="D77">
        <v>0</v>
      </c>
      <c r="E77">
        <v>4484</v>
      </c>
      <c r="F77">
        <v>0</v>
      </c>
      <c r="G77">
        <v>0</v>
      </c>
      <c r="H77">
        <v>324</v>
      </c>
      <c r="I77">
        <v>0</v>
      </c>
      <c r="J77">
        <v>0</v>
      </c>
      <c r="K77">
        <v>0</v>
      </c>
      <c r="L77">
        <v>0</v>
      </c>
      <c r="M77">
        <v>0</v>
      </c>
      <c r="N77">
        <v>0</v>
      </c>
      <c r="O77">
        <v>2835</v>
      </c>
    </row>
    <row r="78" spans="1:15" ht="12.75">
      <c r="A78" s="2" t="s">
        <v>556</v>
      </c>
      <c r="B78">
        <v>0</v>
      </c>
      <c r="C78">
        <v>18</v>
      </c>
      <c r="D78">
        <v>8263</v>
      </c>
      <c r="E78">
        <v>72846</v>
      </c>
      <c r="F78">
        <v>0</v>
      </c>
      <c r="G78">
        <v>0</v>
      </c>
      <c r="H78">
        <v>605</v>
      </c>
      <c r="I78">
        <v>6198</v>
      </c>
      <c r="J78">
        <v>0</v>
      </c>
      <c r="K78">
        <v>0</v>
      </c>
      <c r="L78">
        <v>0</v>
      </c>
      <c r="M78">
        <v>0</v>
      </c>
      <c r="N78">
        <v>0</v>
      </c>
      <c r="O78">
        <v>366</v>
      </c>
    </row>
    <row r="79" spans="1:15" ht="12.75">
      <c r="A79" s="2" t="s">
        <v>557</v>
      </c>
      <c r="B79">
        <v>0</v>
      </c>
      <c r="C79">
        <v>111</v>
      </c>
      <c r="D79">
        <v>1095</v>
      </c>
      <c r="E79">
        <v>8813</v>
      </c>
      <c r="F79">
        <v>0</v>
      </c>
      <c r="G79">
        <v>0</v>
      </c>
      <c r="H79">
        <v>198</v>
      </c>
      <c r="I79">
        <v>0</v>
      </c>
      <c r="J79">
        <v>0</v>
      </c>
      <c r="K79">
        <v>0</v>
      </c>
      <c r="L79">
        <v>0</v>
      </c>
      <c r="M79">
        <v>0</v>
      </c>
      <c r="N79">
        <v>11913</v>
      </c>
      <c r="O79">
        <v>11497</v>
      </c>
    </row>
    <row r="80" spans="1:15" ht="12.75">
      <c r="A80" s="2" t="s">
        <v>558</v>
      </c>
      <c r="B80">
        <v>0</v>
      </c>
      <c r="C80">
        <v>0</v>
      </c>
      <c r="D80">
        <v>0</v>
      </c>
      <c r="E80">
        <v>1966</v>
      </c>
      <c r="F80">
        <v>0</v>
      </c>
      <c r="G80">
        <v>0</v>
      </c>
      <c r="H80">
        <v>180</v>
      </c>
      <c r="I80">
        <v>0</v>
      </c>
      <c r="J80">
        <v>0</v>
      </c>
      <c r="K80">
        <v>0</v>
      </c>
      <c r="L80">
        <v>0</v>
      </c>
      <c r="M80">
        <v>0</v>
      </c>
      <c r="N80">
        <v>0</v>
      </c>
      <c r="O80">
        <v>3815</v>
      </c>
    </row>
    <row r="81" spans="1:15" ht="12.75">
      <c r="A81" s="2" t="s">
        <v>559</v>
      </c>
      <c r="B81">
        <v>0</v>
      </c>
      <c r="C81">
        <v>13044</v>
      </c>
      <c r="D81">
        <v>7863</v>
      </c>
      <c r="E81">
        <v>34692</v>
      </c>
      <c r="F81">
        <v>0</v>
      </c>
      <c r="G81">
        <v>0</v>
      </c>
      <c r="H81">
        <v>1325</v>
      </c>
      <c r="I81">
        <v>0</v>
      </c>
      <c r="J81">
        <v>0</v>
      </c>
      <c r="K81">
        <v>0</v>
      </c>
      <c r="L81">
        <v>0</v>
      </c>
      <c r="M81">
        <v>0</v>
      </c>
      <c r="N81">
        <v>0</v>
      </c>
      <c r="O81">
        <v>68852</v>
      </c>
    </row>
    <row r="82" spans="1:15" ht="12.75">
      <c r="A82" s="2" t="s">
        <v>560</v>
      </c>
      <c r="B82">
        <v>0</v>
      </c>
      <c r="C82">
        <v>33616</v>
      </c>
      <c r="D82">
        <v>18510</v>
      </c>
      <c r="E82">
        <v>73788</v>
      </c>
      <c r="F82">
        <v>0</v>
      </c>
      <c r="G82">
        <v>0</v>
      </c>
      <c r="H82">
        <v>4424</v>
      </c>
      <c r="I82">
        <v>0</v>
      </c>
      <c r="J82">
        <v>0</v>
      </c>
      <c r="K82">
        <v>0</v>
      </c>
      <c r="L82">
        <v>0</v>
      </c>
      <c r="M82">
        <v>0</v>
      </c>
      <c r="N82">
        <v>794</v>
      </c>
      <c r="O82">
        <v>127201</v>
      </c>
    </row>
    <row r="83" spans="1:15" ht="12.75">
      <c r="A83" s="2" t="s">
        <v>561</v>
      </c>
      <c r="B83">
        <v>0</v>
      </c>
      <c r="C83">
        <v>52738</v>
      </c>
      <c r="D83">
        <v>3739</v>
      </c>
      <c r="E83">
        <v>53159</v>
      </c>
      <c r="F83">
        <v>0</v>
      </c>
      <c r="G83">
        <v>0</v>
      </c>
      <c r="H83">
        <v>5195</v>
      </c>
      <c r="I83">
        <v>0</v>
      </c>
      <c r="J83">
        <v>0</v>
      </c>
      <c r="K83">
        <v>0</v>
      </c>
      <c r="L83">
        <v>0</v>
      </c>
      <c r="M83">
        <v>0</v>
      </c>
      <c r="N83">
        <v>0</v>
      </c>
      <c r="O83">
        <v>102151</v>
      </c>
    </row>
    <row r="84" spans="1:15" ht="12.75">
      <c r="A84" s="2" t="s">
        <v>562</v>
      </c>
      <c r="B84">
        <v>0</v>
      </c>
      <c r="C84">
        <v>3114</v>
      </c>
      <c r="D84">
        <v>0</v>
      </c>
      <c r="E84">
        <v>20436</v>
      </c>
      <c r="F84">
        <v>0</v>
      </c>
      <c r="G84">
        <v>0</v>
      </c>
      <c r="H84">
        <v>2373</v>
      </c>
      <c r="I84">
        <v>0</v>
      </c>
      <c r="J84">
        <v>0</v>
      </c>
      <c r="K84">
        <v>0</v>
      </c>
      <c r="L84">
        <v>0</v>
      </c>
      <c r="M84">
        <v>0</v>
      </c>
      <c r="N84">
        <v>0</v>
      </c>
      <c r="O84">
        <v>12073</v>
      </c>
    </row>
    <row r="85" spans="1:15" ht="12.75">
      <c r="A85" s="2" t="s">
        <v>566</v>
      </c>
      <c r="B85">
        <v>0</v>
      </c>
      <c r="C85">
        <v>0</v>
      </c>
      <c r="D85">
        <v>0</v>
      </c>
      <c r="E85">
        <v>6415</v>
      </c>
      <c r="F85">
        <v>0</v>
      </c>
      <c r="G85">
        <v>0</v>
      </c>
      <c r="H85">
        <v>104</v>
      </c>
      <c r="I85">
        <v>560</v>
      </c>
      <c r="J85">
        <v>0</v>
      </c>
      <c r="K85">
        <v>0</v>
      </c>
      <c r="L85">
        <v>0</v>
      </c>
      <c r="M85">
        <v>0</v>
      </c>
      <c r="N85">
        <v>0</v>
      </c>
      <c r="O85">
        <v>1886</v>
      </c>
    </row>
    <row r="86" spans="1:15" ht="12.75">
      <c r="A86" s="2" t="s">
        <v>567</v>
      </c>
      <c r="B86">
        <v>0</v>
      </c>
      <c r="C86">
        <v>0</v>
      </c>
      <c r="D86">
        <v>0</v>
      </c>
      <c r="E86">
        <v>224096</v>
      </c>
      <c r="F86">
        <v>0</v>
      </c>
      <c r="G86">
        <v>0</v>
      </c>
      <c r="H86">
        <v>7422</v>
      </c>
      <c r="I86">
        <v>26957</v>
      </c>
      <c r="J86">
        <v>0</v>
      </c>
      <c r="K86">
        <v>0</v>
      </c>
      <c r="L86">
        <v>0</v>
      </c>
      <c r="M86">
        <v>0</v>
      </c>
      <c r="N86">
        <v>0</v>
      </c>
      <c r="O86">
        <v>44085</v>
      </c>
    </row>
    <row r="87" spans="1:15" ht="12.75">
      <c r="A87" s="2" t="s">
        <v>568</v>
      </c>
      <c r="B87">
        <v>0</v>
      </c>
      <c r="C87">
        <v>370</v>
      </c>
      <c r="D87">
        <v>124</v>
      </c>
      <c r="E87">
        <v>39464</v>
      </c>
      <c r="F87">
        <v>0</v>
      </c>
      <c r="G87">
        <v>0</v>
      </c>
      <c r="H87">
        <v>1568</v>
      </c>
      <c r="I87">
        <v>0</v>
      </c>
      <c r="J87">
        <v>0</v>
      </c>
      <c r="K87">
        <v>0</v>
      </c>
      <c r="L87">
        <v>0</v>
      </c>
      <c r="M87">
        <v>0</v>
      </c>
      <c r="N87">
        <v>0</v>
      </c>
      <c r="O87">
        <v>15632</v>
      </c>
    </row>
    <row r="88" spans="1:15" ht="12.75">
      <c r="A88" s="2" t="s">
        <v>569</v>
      </c>
      <c r="B88">
        <v>0</v>
      </c>
      <c r="C88">
        <v>0</v>
      </c>
      <c r="D88">
        <v>0</v>
      </c>
      <c r="E88">
        <v>18452</v>
      </c>
      <c r="F88">
        <v>0</v>
      </c>
      <c r="G88">
        <v>0</v>
      </c>
      <c r="H88">
        <v>893</v>
      </c>
      <c r="I88">
        <v>0</v>
      </c>
      <c r="J88">
        <v>0</v>
      </c>
      <c r="K88">
        <v>0</v>
      </c>
      <c r="L88">
        <v>0</v>
      </c>
      <c r="M88">
        <v>0</v>
      </c>
      <c r="N88">
        <v>0</v>
      </c>
      <c r="O88">
        <v>12738</v>
      </c>
    </row>
    <row r="89" spans="1:15" ht="12.75">
      <c r="A89" s="2" t="s">
        <v>570</v>
      </c>
      <c r="B89">
        <v>0</v>
      </c>
      <c r="C89">
        <v>0</v>
      </c>
      <c r="D89">
        <v>0</v>
      </c>
      <c r="E89">
        <v>44254</v>
      </c>
      <c r="F89">
        <v>0</v>
      </c>
      <c r="G89">
        <v>0</v>
      </c>
      <c r="H89">
        <v>4330</v>
      </c>
      <c r="I89">
        <v>0</v>
      </c>
      <c r="J89">
        <v>0</v>
      </c>
      <c r="K89">
        <v>0</v>
      </c>
      <c r="L89">
        <v>0</v>
      </c>
      <c r="M89">
        <v>0</v>
      </c>
      <c r="N89">
        <v>0</v>
      </c>
      <c r="O89">
        <v>21487</v>
      </c>
    </row>
    <row r="90" spans="1:15" ht="12.75">
      <c r="A90" s="2" t="s">
        <v>187</v>
      </c>
      <c r="B90" s="2">
        <f>SUM(B58:B89)</f>
        <v>4</v>
      </c>
      <c r="C90" s="2">
        <f>SUM(C58:C89)</f>
        <v>4</v>
      </c>
      <c r="D90" s="2">
        <f>SUM(D58:D89)</f>
        <v>4</v>
      </c>
      <c r="E90" s="2">
        <f>SUM(E58:E89)</f>
        <v>4</v>
      </c>
      <c r="F90" s="2">
        <f>SUM(F58:F89)</f>
        <v>4</v>
      </c>
      <c r="G90" s="2">
        <f>SUM(G58:G89)</f>
        <v>4</v>
      </c>
      <c r="H90" s="2">
        <f>SUM(H58:H89)</f>
        <v>4</v>
      </c>
      <c r="I90" s="2">
        <f>SUM(I58:I89)</f>
        <v>4</v>
      </c>
      <c r="J90" s="2">
        <f>SUM(J58:J89)</f>
        <v>4</v>
      </c>
      <c r="K90" s="2">
        <f>SUM(K58:K89)</f>
        <v>4</v>
      </c>
      <c r="L90" s="2">
        <f>SUM(L58:L89)</f>
        <v>4</v>
      </c>
      <c r="M90" s="2">
        <f>SUM(M58:M89)</f>
        <v>4</v>
      </c>
      <c r="N90" s="2">
        <f>SUM(N58:N89)</f>
        <v>4</v>
      </c>
      <c r="O90" s="2">
        <f>SUM(O58:O89)</f>
        <v>4</v>
      </c>
    </row>
    <row r="93" ht="12.75">
      <c r="A93" s="2" t="s">
        <v>825</v>
      </c>
    </row>
    <row r="94" spans="1:5" ht="12.75">
      <c r="A94" s="2" t="s">
        <v>826</v>
      </c>
      <c r="B94" s="2" t="s">
        <v>827</v>
      </c>
      <c r="C94" s="2" t="s">
        <v>828</v>
      </c>
      <c r="D94" s="2" t="s">
        <v>829</v>
      </c>
      <c r="E94" s="2" t="s">
        <v>187</v>
      </c>
    </row>
    <row r="95" spans="1:5" ht="12.75">
      <c r="A95" s="2" t="s">
        <v>525</v>
      </c>
      <c r="B95" s="2">
        <f>1584282</f>
        <v>4</v>
      </c>
      <c r="C95" s="2">
        <f>114010</f>
        <v>4</v>
      </c>
      <c r="D95" s="2">
        <f>0</f>
        <v>4</v>
      </c>
      <c r="E95" s="2">
        <f>SUM(B7:M7,SUM(B58:O58))</f>
        <v>4</v>
      </c>
    </row>
    <row r="96" spans="1:5" ht="12.75">
      <c r="A96" s="2" t="s">
        <v>526</v>
      </c>
      <c r="B96" s="2">
        <f>1311665</f>
        <v>4</v>
      </c>
      <c r="C96" s="2">
        <f>51337</f>
        <v>4</v>
      </c>
      <c r="D96" s="2">
        <f>10358</f>
        <v>4</v>
      </c>
      <c r="E96" s="2">
        <f>SUM(B8:M8,SUM(B59:O59))</f>
        <v>4</v>
      </c>
    </row>
    <row r="97" spans="1:5" ht="12.75">
      <c r="A97" s="2" t="s">
        <v>527</v>
      </c>
      <c r="B97" s="2">
        <f>32363</f>
        <v>4</v>
      </c>
      <c r="C97" s="2">
        <f>9252</f>
        <v>4</v>
      </c>
      <c r="D97" s="2">
        <f>149</f>
        <v>4</v>
      </c>
      <c r="E97" s="2">
        <f>SUM(B9:M9,SUM(B60:O60))</f>
        <v>4</v>
      </c>
    </row>
    <row r="98" spans="1:5" ht="12.75">
      <c r="A98" s="2" t="s">
        <v>528</v>
      </c>
      <c r="B98" s="2">
        <f>8048905</f>
        <v>4</v>
      </c>
      <c r="C98" s="2">
        <f>1006332</f>
        <v>4</v>
      </c>
      <c r="D98" s="2">
        <f>104244</f>
        <v>4</v>
      </c>
      <c r="E98" s="2">
        <f>SUM(B10:M10,SUM(B61:O61))</f>
        <v>4</v>
      </c>
    </row>
    <row r="99" spans="1:5" ht="12.75">
      <c r="A99" s="2" t="s">
        <v>529</v>
      </c>
      <c r="B99" s="2">
        <f>110170</f>
        <v>4</v>
      </c>
      <c r="C99" s="2">
        <f>48326</f>
        <v>4</v>
      </c>
      <c r="D99" s="2">
        <f>1144</f>
        <v>4</v>
      </c>
      <c r="E99" s="2">
        <f>SUM(B11:M11,SUM(B62:O62))</f>
        <v>4</v>
      </c>
    </row>
    <row r="100" spans="1:5" ht="12.75">
      <c r="A100" s="2" t="s">
        <v>530</v>
      </c>
      <c r="B100" s="2">
        <f>130613</f>
        <v>4</v>
      </c>
      <c r="C100" s="2">
        <f>7087</f>
        <v>4</v>
      </c>
      <c r="D100" s="2">
        <f>0</f>
        <v>4</v>
      </c>
      <c r="E100" s="2">
        <f>SUM(B12:M12,SUM(B63:O63))</f>
        <v>4</v>
      </c>
    </row>
    <row r="101" spans="1:5" ht="12.75">
      <c r="A101" s="2" t="s">
        <v>531</v>
      </c>
      <c r="B101" s="2">
        <f>56436</f>
        <v>4</v>
      </c>
      <c r="C101" s="2">
        <f>0</f>
        <v>4</v>
      </c>
      <c r="D101" s="2">
        <f>0</f>
        <v>4</v>
      </c>
      <c r="E101" s="2">
        <f>SUM(B13:M13)</f>
        <v>4</v>
      </c>
    </row>
    <row r="102" spans="1:5" ht="12.75">
      <c r="A102" s="2" t="s">
        <v>717</v>
      </c>
      <c r="B102" s="2">
        <f>12329</f>
        <v>4</v>
      </c>
      <c r="C102" s="2">
        <f>0</f>
        <v>4</v>
      </c>
      <c r="D102" s="2">
        <f>2511</f>
        <v>4</v>
      </c>
      <c r="E102" s="2">
        <f>SUM(B14:M14,SUM(B64:O64))</f>
        <v>4</v>
      </c>
    </row>
    <row r="103" spans="1:5" ht="12.75">
      <c r="A103" s="2" t="s">
        <v>532</v>
      </c>
      <c r="B103" s="2">
        <f>168320</f>
        <v>4</v>
      </c>
      <c r="C103" s="2">
        <f>0</f>
        <v>4</v>
      </c>
      <c r="D103" s="2">
        <f>4295</f>
        <v>4</v>
      </c>
      <c r="E103" s="2">
        <f>SUM(B15:M15,SUM(B65:O65))</f>
        <v>4</v>
      </c>
    </row>
    <row r="104" spans="1:5" ht="12.75">
      <c r="A104" s="2" t="s">
        <v>533</v>
      </c>
      <c r="B104" s="2">
        <f>48702</f>
        <v>4</v>
      </c>
      <c r="C104" s="2">
        <f>471</f>
        <v>4</v>
      </c>
      <c r="D104" s="2">
        <f>0</f>
        <v>4</v>
      </c>
      <c r="E104" s="2">
        <f>SUM(B16:M16,SUM(B66:O66))</f>
        <v>4</v>
      </c>
    </row>
    <row r="105" spans="1:5" ht="12.75">
      <c r="A105" s="2" t="s">
        <v>534</v>
      </c>
      <c r="B105" s="2">
        <f>311223</f>
        <v>4</v>
      </c>
      <c r="C105" s="2">
        <f>43200</f>
        <v>4</v>
      </c>
      <c r="D105" s="2">
        <f>66274</f>
        <v>4</v>
      </c>
      <c r="E105" s="2">
        <f>SUM(B17:M17,SUM(B67:O67))</f>
        <v>4</v>
      </c>
    </row>
    <row r="106" spans="1:5" ht="12.75">
      <c r="A106" s="2" t="s">
        <v>535</v>
      </c>
      <c r="B106" s="2">
        <f>1635</f>
        <v>4</v>
      </c>
      <c r="C106" s="2">
        <f>0</f>
        <v>4</v>
      </c>
      <c r="D106" s="2">
        <f>0</f>
        <v>4</v>
      </c>
      <c r="E106" s="2">
        <f>SUM(B18:M18)</f>
        <v>4</v>
      </c>
    </row>
    <row r="107" spans="1:5" ht="12.75">
      <c r="A107" s="2" t="s">
        <v>536</v>
      </c>
      <c r="B107" s="2">
        <f>81773</f>
        <v>4</v>
      </c>
      <c r="C107" s="2">
        <f>0</f>
        <v>4</v>
      </c>
      <c r="D107" s="2">
        <f>0</f>
        <v>4</v>
      </c>
      <c r="E107" s="2">
        <f>SUM(B19:M19)</f>
        <v>4</v>
      </c>
    </row>
    <row r="108" spans="1:5" ht="12.75">
      <c r="A108" s="2" t="s">
        <v>537</v>
      </c>
      <c r="B108" s="2">
        <f>2037</f>
        <v>4</v>
      </c>
      <c r="C108" s="2">
        <f>0</f>
        <v>4</v>
      </c>
      <c r="D108" s="2">
        <f>0</f>
        <v>4</v>
      </c>
      <c r="E108" s="2">
        <f>SUM(B20:M20)</f>
        <v>4</v>
      </c>
    </row>
    <row r="109" spans="1:5" ht="12.75">
      <c r="A109" s="2" t="s">
        <v>538</v>
      </c>
      <c r="B109" s="2">
        <f>23481</f>
        <v>4</v>
      </c>
      <c r="C109" s="2">
        <f>0</f>
        <v>4</v>
      </c>
      <c r="D109" s="2">
        <f>0</f>
        <v>4</v>
      </c>
      <c r="E109" s="2">
        <f>SUM(B21:M21)</f>
        <v>4</v>
      </c>
    </row>
    <row r="110" spans="1:5" ht="12.75">
      <c r="A110" s="2" t="s">
        <v>539</v>
      </c>
      <c r="B110" s="2">
        <f>24078</f>
        <v>4</v>
      </c>
      <c r="C110" s="2">
        <f>0</f>
        <v>4</v>
      </c>
      <c r="D110" s="2">
        <f>0</f>
        <v>4</v>
      </c>
      <c r="E110" s="2">
        <f>SUM(B22:M22)</f>
        <v>4</v>
      </c>
    </row>
    <row r="111" spans="1:5" ht="12.75">
      <c r="A111" s="2" t="s">
        <v>540</v>
      </c>
      <c r="B111" s="2">
        <f>5193</f>
        <v>4</v>
      </c>
      <c r="C111" s="2">
        <f>84156</f>
        <v>4</v>
      </c>
      <c r="D111" s="2">
        <f>120</f>
        <v>4</v>
      </c>
      <c r="E111" s="2">
        <f>SUM(B23:M23,SUM(B68:O68))</f>
        <v>4</v>
      </c>
    </row>
    <row r="112" spans="1:5" ht="12.75">
      <c r="A112" s="2" t="s">
        <v>541</v>
      </c>
      <c r="B112" s="2">
        <f>464083</f>
        <v>4</v>
      </c>
      <c r="C112" s="2">
        <f>3210175</f>
        <v>4</v>
      </c>
      <c r="D112" s="2">
        <f>1300145</f>
        <v>4</v>
      </c>
      <c r="E112" s="2">
        <f>SUM(B24:M24,SUM(B69:O69))</f>
        <v>4</v>
      </c>
    </row>
    <row r="113" spans="1:5" ht="12.75">
      <c r="A113" s="2" t="s">
        <v>542</v>
      </c>
      <c r="B113" s="2">
        <f>16380</f>
        <v>4</v>
      </c>
      <c r="C113" s="2">
        <f>20418</f>
        <v>4</v>
      </c>
      <c r="D113" s="2">
        <f>22029</f>
        <v>4</v>
      </c>
      <c r="E113" s="2">
        <f>SUM(B25:M25,SUM(B70:O70))</f>
        <v>4</v>
      </c>
    </row>
    <row r="114" spans="1:5" ht="12.75">
      <c r="A114" s="2" t="s">
        <v>543</v>
      </c>
      <c r="B114" s="2">
        <f>4559</f>
        <v>4</v>
      </c>
      <c r="C114" s="2">
        <f>25123</f>
        <v>4</v>
      </c>
      <c r="D114" s="2">
        <f>2376</f>
        <v>4</v>
      </c>
      <c r="E114" s="2">
        <f>SUM(B26:M26,SUM(B71:O71))</f>
        <v>4</v>
      </c>
    </row>
    <row r="115" spans="1:5" ht="12.75">
      <c r="A115" s="2" t="s">
        <v>544</v>
      </c>
      <c r="B115" s="2">
        <f>47837</f>
        <v>4</v>
      </c>
      <c r="C115" s="2">
        <f>486935</f>
        <v>4</v>
      </c>
      <c r="D115" s="2">
        <f>141516</f>
        <v>4</v>
      </c>
      <c r="E115" s="2">
        <f>SUM(B27:M27,SUM(B72:O72))</f>
        <v>4</v>
      </c>
    </row>
    <row r="116" spans="1:5" ht="12.75">
      <c r="A116" s="2" t="s">
        <v>545</v>
      </c>
      <c r="B116" s="2">
        <f>192</f>
        <v>4</v>
      </c>
      <c r="C116" s="2">
        <f>5791</f>
        <v>4</v>
      </c>
      <c r="D116" s="2">
        <f>769</f>
        <v>4</v>
      </c>
      <c r="E116" s="2">
        <f>SUM(B28:M28,SUM(B73:O73))</f>
        <v>4</v>
      </c>
    </row>
    <row r="117" spans="1:5" ht="12.75">
      <c r="A117" s="2" t="s">
        <v>546</v>
      </c>
      <c r="B117" s="2">
        <f>7471</f>
        <v>4</v>
      </c>
      <c r="C117" s="2">
        <f>39944</f>
        <v>4</v>
      </c>
      <c r="D117" s="2">
        <f>13219</f>
        <v>4</v>
      </c>
      <c r="E117" s="2">
        <f>SUM(B29:M29,SUM(B74:O74))</f>
        <v>4</v>
      </c>
    </row>
    <row r="118" spans="1:5" ht="12.75">
      <c r="A118" s="2" t="s">
        <v>547</v>
      </c>
      <c r="B118" s="2">
        <f>54395</f>
        <v>4</v>
      </c>
      <c r="C118" s="2">
        <f>0</f>
        <v>4</v>
      </c>
      <c r="D118" s="2">
        <f>0</f>
        <v>4</v>
      </c>
      <c r="E118" s="2">
        <f>SUM(B30:M30)</f>
        <v>4</v>
      </c>
    </row>
    <row r="119" spans="1:5" ht="12.75">
      <c r="A119" s="2" t="s">
        <v>549</v>
      </c>
      <c r="B119" s="2">
        <f>54762</f>
        <v>4</v>
      </c>
      <c r="C119" s="2">
        <f>0</f>
        <v>4</v>
      </c>
      <c r="D119" s="2">
        <f>0</f>
        <v>4</v>
      </c>
      <c r="E119" s="2">
        <f>SUM(B31:M31)</f>
        <v>4</v>
      </c>
    </row>
    <row r="120" spans="1:5" ht="12.75">
      <c r="A120" s="2" t="s">
        <v>550</v>
      </c>
      <c r="B120" s="2">
        <f>24495</f>
        <v>4</v>
      </c>
      <c r="C120" s="2">
        <f>3691</f>
        <v>4</v>
      </c>
      <c r="D120" s="2">
        <f>0</f>
        <v>4</v>
      </c>
      <c r="E120" s="2">
        <f>SUM(B32:M32,SUM(B76:O76))</f>
        <v>4</v>
      </c>
    </row>
    <row r="121" spans="1:5" ht="12.75">
      <c r="A121" s="2" t="s">
        <v>721</v>
      </c>
      <c r="B121" s="2">
        <f>4345</f>
        <v>4</v>
      </c>
      <c r="C121" s="2">
        <f>0</f>
        <v>4</v>
      </c>
      <c r="D121" s="2">
        <f>0</f>
        <v>4</v>
      </c>
      <c r="E121" s="2">
        <f>SUM(B33:M33)</f>
        <v>4</v>
      </c>
    </row>
    <row r="122" spans="1:5" ht="12.75">
      <c r="A122" s="2" t="s">
        <v>551</v>
      </c>
      <c r="B122" s="2">
        <f>29443</f>
        <v>4</v>
      </c>
      <c r="C122" s="2">
        <f>0</f>
        <v>4</v>
      </c>
      <c r="D122" s="2">
        <f>0</f>
        <v>4</v>
      </c>
      <c r="E122" s="2">
        <f>SUM(B34:M34)</f>
        <v>4</v>
      </c>
    </row>
    <row r="123" spans="1:5" ht="12.75">
      <c r="A123" s="2" t="s">
        <v>552</v>
      </c>
      <c r="B123" s="2">
        <f>8332</f>
        <v>4</v>
      </c>
      <c r="C123" s="2">
        <f>0</f>
        <v>4</v>
      </c>
      <c r="D123" s="2">
        <f>0</f>
        <v>4</v>
      </c>
      <c r="E123" s="2">
        <f>SUM(B35:M35)</f>
        <v>4</v>
      </c>
    </row>
    <row r="124" spans="1:5" ht="12.75">
      <c r="A124" s="2" t="s">
        <v>553</v>
      </c>
      <c r="B124" s="2">
        <f>10411</f>
        <v>4</v>
      </c>
      <c r="C124" s="2">
        <f>0</f>
        <v>4</v>
      </c>
      <c r="D124" s="2">
        <f>0</f>
        <v>4</v>
      </c>
      <c r="E124" s="2">
        <f>SUM(B36:M36)</f>
        <v>4</v>
      </c>
    </row>
    <row r="125" spans="1:5" ht="12.75">
      <c r="A125" s="2" t="s">
        <v>554</v>
      </c>
      <c r="B125" s="2">
        <f>22342</f>
        <v>4</v>
      </c>
      <c r="C125" s="2">
        <f>0</f>
        <v>4</v>
      </c>
      <c r="D125" s="2">
        <f>0</f>
        <v>4</v>
      </c>
      <c r="E125" s="2">
        <f>SUM(B37:M37)</f>
        <v>4</v>
      </c>
    </row>
    <row r="126" spans="1:5" ht="12.75">
      <c r="A126" s="2" t="s">
        <v>555</v>
      </c>
      <c r="B126" s="2">
        <f>588</f>
        <v>4</v>
      </c>
      <c r="C126" s="2">
        <f>4808</f>
        <v>4</v>
      </c>
      <c r="D126" s="2">
        <f>2835</f>
        <v>4</v>
      </c>
      <c r="E126" s="2">
        <f>SUM(B38:M38,SUM(B77:O77))</f>
        <v>4</v>
      </c>
    </row>
    <row r="127" spans="1:5" ht="12.75">
      <c r="A127" s="2" t="s">
        <v>556</v>
      </c>
      <c r="B127" s="2">
        <f>687</f>
        <v>4</v>
      </c>
      <c r="C127" s="2">
        <f>87930</f>
        <v>4</v>
      </c>
      <c r="D127" s="2">
        <f>366</f>
        <v>4</v>
      </c>
      <c r="E127" s="2">
        <f>SUM(B39:M39,SUM(B78:O78))</f>
        <v>4</v>
      </c>
    </row>
    <row r="128" spans="1:5" ht="12.75">
      <c r="A128" s="2" t="s">
        <v>557</v>
      </c>
      <c r="B128" s="2">
        <f>271</f>
        <v>4</v>
      </c>
      <c r="C128" s="2">
        <f>22130</f>
        <v>4</v>
      </c>
      <c r="D128" s="2">
        <f>11497</f>
        <v>4</v>
      </c>
      <c r="E128" s="2">
        <f>SUM(B40:M40,SUM(B79:O79))</f>
        <v>4</v>
      </c>
    </row>
    <row r="129" spans="1:5" ht="12.75">
      <c r="A129" s="2" t="s">
        <v>558</v>
      </c>
      <c r="B129" s="2">
        <f>173</f>
        <v>4</v>
      </c>
      <c r="C129" s="2">
        <f>2146</f>
        <v>4</v>
      </c>
      <c r="D129" s="2">
        <f>3815</f>
        <v>4</v>
      </c>
      <c r="E129" s="2">
        <f>SUM(B41:M41,SUM(B80:O80))</f>
        <v>4</v>
      </c>
    </row>
    <row r="130" spans="1:5" ht="12.75">
      <c r="A130" s="2" t="s">
        <v>559</v>
      </c>
      <c r="B130" s="2">
        <f>1578</f>
        <v>4</v>
      </c>
      <c r="C130" s="2">
        <f>56924</f>
        <v>4</v>
      </c>
      <c r="D130" s="2">
        <f>68852</f>
        <v>4</v>
      </c>
      <c r="E130" s="2">
        <f>SUM(B42:M42,SUM(B81:O81))</f>
        <v>4</v>
      </c>
    </row>
    <row r="131" spans="1:5" ht="12.75">
      <c r="A131" s="2" t="s">
        <v>560</v>
      </c>
      <c r="B131" s="2">
        <f>2274</f>
        <v>4</v>
      </c>
      <c r="C131" s="2">
        <f>131132</f>
        <v>4</v>
      </c>
      <c r="D131" s="2">
        <f>127201</f>
        <v>4</v>
      </c>
      <c r="E131" s="2">
        <f>SUM(B43:M43,SUM(B82:O82))</f>
        <v>4</v>
      </c>
    </row>
    <row r="132" spans="1:5" ht="12.75">
      <c r="A132" s="2" t="s">
        <v>561</v>
      </c>
      <c r="B132" s="2">
        <f>3011</f>
        <v>4</v>
      </c>
      <c r="C132" s="2">
        <f>114831</f>
        <v>4</v>
      </c>
      <c r="D132" s="2">
        <f>102151</f>
        <v>4</v>
      </c>
      <c r="E132" s="2">
        <f>SUM(B44:M44,SUM(B83:O83))</f>
        <v>4</v>
      </c>
    </row>
    <row r="133" spans="1:5" ht="12.75">
      <c r="A133" s="2" t="s">
        <v>562</v>
      </c>
      <c r="B133" s="2">
        <f>1097</f>
        <v>4</v>
      </c>
      <c r="C133" s="2">
        <f>25923</f>
        <v>4</v>
      </c>
      <c r="D133" s="2">
        <f>12073</f>
        <v>4</v>
      </c>
      <c r="E133" s="2">
        <f>SUM(B45:M45,SUM(B84:O84))</f>
        <v>4</v>
      </c>
    </row>
    <row r="134" spans="1:5" ht="12.75">
      <c r="A134" s="2" t="s">
        <v>563</v>
      </c>
      <c r="B134" s="2">
        <f>234361</f>
        <v>4</v>
      </c>
      <c r="C134" s="2">
        <f>0</f>
        <v>4</v>
      </c>
      <c r="D134" s="2">
        <f>0</f>
        <v>4</v>
      </c>
      <c r="E134" s="2">
        <f>SUM(B46:M46)</f>
        <v>4</v>
      </c>
    </row>
    <row r="135" spans="1:5" ht="12.75">
      <c r="A135" s="2" t="s">
        <v>564</v>
      </c>
      <c r="B135" s="2">
        <f>49939</f>
        <v>4</v>
      </c>
      <c r="C135" s="2">
        <f>0</f>
        <v>4</v>
      </c>
      <c r="D135" s="2">
        <f>0</f>
        <v>4</v>
      </c>
      <c r="E135" s="2">
        <f>SUM(B47:M47)</f>
        <v>4</v>
      </c>
    </row>
    <row r="136" spans="1:5" ht="12.75">
      <c r="A136" s="2" t="s">
        <v>565</v>
      </c>
      <c r="B136" s="2">
        <f>38499</f>
        <v>4</v>
      </c>
      <c r="C136" s="2">
        <f>0</f>
        <v>4</v>
      </c>
      <c r="D136" s="2">
        <f>0</f>
        <v>4</v>
      </c>
      <c r="E136" s="2">
        <f>SUM(B48:M48)</f>
        <v>4</v>
      </c>
    </row>
    <row r="137" spans="1:5" ht="12.75">
      <c r="A137" s="2" t="s">
        <v>566</v>
      </c>
      <c r="B137" s="2">
        <f>224</f>
        <v>4</v>
      </c>
      <c r="C137" s="2">
        <f>7079</f>
        <v>4</v>
      </c>
      <c r="D137" s="2">
        <f>1886</f>
        <v>4</v>
      </c>
      <c r="E137" s="2">
        <f>SUM(B49:M49,SUM(B85:O85))</f>
        <v>4</v>
      </c>
    </row>
    <row r="138" spans="1:5" ht="12.75">
      <c r="A138" s="2" t="s">
        <v>567</v>
      </c>
      <c r="B138" s="2">
        <f>30720</f>
        <v>4</v>
      </c>
      <c r="C138" s="2">
        <f>258475</f>
        <v>4</v>
      </c>
      <c r="D138" s="2">
        <f>44085</f>
        <v>4</v>
      </c>
      <c r="E138" s="2">
        <f>SUM(B50:M50,SUM(B86:O86))</f>
        <v>4</v>
      </c>
    </row>
    <row r="139" spans="1:5" ht="12.75">
      <c r="A139" s="2" t="s">
        <v>568</v>
      </c>
      <c r="B139" s="2">
        <f>3854</f>
        <v>4</v>
      </c>
      <c r="C139" s="2">
        <f>41526</f>
        <v>4</v>
      </c>
      <c r="D139" s="2">
        <f>15632</f>
        <v>4</v>
      </c>
      <c r="E139" s="2">
        <f>SUM(B51:M51,SUM(B87:O87))</f>
        <v>4</v>
      </c>
    </row>
    <row r="140" spans="1:5" ht="12.75">
      <c r="A140" s="2" t="s">
        <v>569</v>
      </c>
      <c r="B140" s="2">
        <f>27383</f>
        <v>4</v>
      </c>
      <c r="C140" s="2">
        <f>19345</f>
        <v>4</v>
      </c>
      <c r="D140" s="2">
        <f>12738</f>
        <v>4</v>
      </c>
      <c r="E140" s="2">
        <f>SUM(B52:M52,SUM(B88:O88))</f>
        <v>4</v>
      </c>
    </row>
    <row r="141" spans="1:5" ht="12.75">
      <c r="A141" s="2" t="s">
        <v>570</v>
      </c>
      <c r="B141" s="2">
        <f>2134</f>
        <v>4</v>
      </c>
      <c r="C141" s="2">
        <f>48584</f>
        <v>4</v>
      </c>
      <c r="D141" s="2">
        <f>21487</f>
        <v>4</v>
      </c>
      <c r="E141" s="2">
        <f>SUM(B53:M53,SUM(B89:O89))</f>
        <v>4</v>
      </c>
    </row>
    <row r="142" spans="1:5" ht="12.75">
      <c r="A142" s="2" t="s">
        <v>548</v>
      </c>
      <c r="B142" s="2">
        <f>0</f>
        <v>4</v>
      </c>
      <c r="C142" s="2">
        <f>21036</f>
        <v>4</v>
      </c>
      <c r="D142" s="2">
        <f>0</f>
        <v>4</v>
      </c>
      <c r="E142" s="2">
        <f>SUM(B75:O75)</f>
        <v>4</v>
      </c>
    </row>
    <row r="143" spans="4:5" ht="12.75">
      <c r="D143" s="2" t="s">
        <v>187</v>
      </c>
      <c r="E143" s="2">
        <f>SUM(E95:E142)</f>
        <v>4</v>
      </c>
    </row>
  </sheetData>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sheetData>
    <row r="1" ht="12.75">
      <c r="A1" s="1" t="s">
        <v>830</v>
      </c>
    </row>
    <row r="5" ht="12.75">
      <c r="A5" s="2" t="s">
        <v>831</v>
      </c>
    </row>
    <row r="6" spans="1:2" ht="12.75">
      <c r="A6" s="2" t="s">
        <v>832</v>
      </c>
      <c r="B6" s="2" t="s">
        <v>795</v>
      </c>
    </row>
    <row r="7" spans="1:2" ht="12.75">
      <c r="A7" t="s">
        <v>833</v>
      </c>
      <c r="B7" s="4">
        <v>235386</v>
      </c>
    </row>
    <row r="8" spans="1:2" ht="12.75">
      <c r="A8" t="s">
        <v>834</v>
      </c>
      <c r="B8" s="4">
        <v>0</v>
      </c>
    </row>
    <row r="9" spans="1:2" ht="12.75">
      <c r="A9" t="s">
        <v>835</v>
      </c>
      <c r="B9" s="4">
        <v>707936</v>
      </c>
    </row>
    <row r="10" spans="1:2" ht="12.75">
      <c r="A10" t="s">
        <v>836</v>
      </c>
      <c r="B10" s="4">
        <v>44433</v>
      </c>
    </row>
    <row r="11" spans="1:2" ht="12.75">
      <c r="A11" t="s">
        <v>837</v>
      </c>
      <c r="B11" s="4">
        <v>0</v>
      </c>
    </row>
    <row r="12" spans="1:2" ht="12.75">
      <c r="A12" t="s">
        <v>838</v>
      </c>
      <c r="B12" s="4">
        <v>0</v>
      </c>
    </row>
    <row r="13" spans="1:2" ht="12.75">
      <c r="A13" t="s">
        <v>839</v>
      </c>
      <c r="B13" s="4">
        <v>90</v>
      </c>
    </row>
    <row r="14" spans="1:2" ht="12.75">
      <c r="A14" t="s">
        <v>840</v>
      </c>
      <c r="B14" s="4">
        <v>40056</v>
      </c>
    </row>
    <row r="15" spans="1:2" ht="12.75">
      <c r="A15" t="s">
        <v>841</v>
      </c>
      <c r="B15" s="4">
        <v>548659</v>
      </c>
    </row>
    <row r="16" spans="1:2" ht="12.75">
      <c r="A16" t="s">
        <v>842</v>
      </c>
      <c r="B16" s="4">
        <v>627716</v>
      </c>
    </row>
    <row r="17" spans="1:2" ht="12.75">
      <c r="A17" t="s">
        <v>843</v>
      </c>
      <c r="B17" s="4">
        <v>66000</v>
      </c>
    </row>
    <row r="18" spans="1:2" ht="12.75">
      <c r="A18" t="s">
        <v>844</v>
      </c>
      <c r="B18" s="4">
        <v>21196</v>
      </c>
    </row>
    <row r="19" spans="1:2" ht="12.75">
      <c r="A19" t="s">
        <v>845</v>
      </c>
      <c r="B19" s="4">
        <v>5404345</v>
      </c>
    </row>
    <row r="20" spans="1:2" ht="12.75">
      <c r="A20" t="s">
        <v>846</v>
      </c>
      <c r="B20" s="4">
        <v>0</v>
      </c>
    </row>
    <row r="21" spans="1:2" ht="12.75">
      <c r="A21" t="s">
        <v>847</v>
      </c>
      <c r="B21" s="4">
        <v>16418</v>
      </c>
    </row>
    <row r="22" spans="1:2" ht="12.75">
      <c r="A22" t="s">
        <v>848</v>
      </c>
      <c r="B22" s="4">
        <v>0</v>
      </c>
    </row>
    <row r="23" spans="1:2" ht="12.75">
      <c r="A23" t="s">
        <v>849</v>
      </c>
      <c r="B23" s="4">
        <v>18171085</v>
      </c>
    </row>
    <row r="24" spans="1:2" ht="12.75">
      <c r="A24" t="s">
        <v>850</v>
      </c>
      <c r="B24" s="4">
        <v>0</v>
      </c>
    </row>
    <row r="25" spans="1:2" ht="12.75">
      <c r="A25" t="s">
        <v>851</v>
      </c>
      <c r="B25" s="4">
        <v>6067208</v>
      </c>
    </row>
    <row r="26" spans="1:2" ht="12.75">
      <c r="A26" t="s">
        <v>852</v>
      </c>
      <c r="B26" s="4">
        <v>1845237</v>
      </c>
    </row>
    <row r="27" spans="1:2" ht="12.75">
      <c r="A27" t="s">
        <v>853</v>
      </c>
      <c r="B27" s="4">
        <v>0</v>
      </c>
    </row>
    <row r="28" spans="1:2" ht="12.75">
      <c r="A28" t="s">
        <v>854</v>
      </c>
      <c r="B28" s="4">
        <v>15739</v>
      </c>
    </row>
    <row r="29" spans="1:2" ht="12.75">
      <c r="A29" t="s">
        <v>855</v>
      </c>
      <c r="B29" s="4">
        <v>0</v>
      </c>
    </row>
    <row r="30" spans="1:2" ht="12.75">
      <c r="A30" t="s">
        <v>856</v>
      </c>
      <c r="B30" s="4">
        <v>0</v>
      </c>
    </row>
    <row r="31" spans="1:2" ht="12.75">
      <c r="A31" t="s">
        <v>857</v>
      </c>
      <c r="B31" s="4">
        <v>0</v>
      </c>
    </row>
    <row r="32" spans="1:2" ht="12.75">
      <c r="A32" t="s">
        <v>858</v>
      </c>
      <c r="B32" s="4">
        <v>183886</v>
      </c>
    </row>
    <row r="33" spans="1:2" ht="12.75">
      <c r="A33" t="s">
        <v>859</v>
      </c>
      <c r="B33" s="4">
        <v>0</v>
      </c>
    </row>
    <row r="34" spans="1:2" ht="12.75">
      <c r="A34" t="s">
        <v>860</v>
      </c>
      <c r="B34" s="4">
        <v>2994880</v>
      </c>
    </row>
    <row r="35" spans="1:2" ht="12.75">
      <c r="A35" t="s">
        <v>861</v>
      </c>
      <c r="B35" s="4">
        <v>2484425</v>
      </c>
    </row>
    <row r="36" spans="1:2" ht="12.75">
      <c r="A36" t="s">
        <v>862</v>
      </c>
      <c r="B36" s="4">
        <v>7194</v>
      </c>
    </row>
    <row r="37" spans="1:2" ht="12.75">
      <c r="A37" t="s">
        <v>863</v>
      </c>
      <c r="B37" s="4">
        <v>0</v>
      </c>
    </row>
    <row r="39" spans="1:2" ht="12.75">
      <c r="A39" s="2" t="s">
        <v>520</v>
      </c>
      <c r="B39" s="5">
        <v>39114117</v>
      </c>
    </row>
    <row r="40" spans="1:2" ht="12.75">
      <c r="A40" t="s">
        <v>864</v>
      </c>
      <c r="B40" s="4" t="s">
        <v>865</v>
      </c>
    </row>
    <row r="41" spans="1:2" ht="12.75">
      <c r="A41" t="s">
        <v>866</v>
      </c>
      <c r="B41" s="4" t="s">
        <v>867</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9.140625" defaultRowHeight="12.75"/>
  <sheetData>
    <row r="1" ht="12.75">
      <c r="A1" s="1" t="s">
        <v>87</v>
      </c>
    </row>
    <row r="2" ht="12.75">
      <c r="A2" s="2" t="s">
        <v>88</v>
      </c>
    </row>
    <row r="3" ht="12.75">
      <c r="A3" s="2" t="s">
        <v>89</v>
      </c>
    </row>
    <row r="4" ht="12.75">
      <c r="A4" s="2" t="s">
        <v>90</v>
      </c>
    </row>
    <row r="5" spans="2:11" ht="12.75">
      <c r="B5" s="4" t="s">
        <v>91</v>
      </c>
      <c r="E5" s="4" t="s">
        <v>92</v>
      </c>
      <c r="H5" s="4" t="s">
        <v>93</v>
      </c>
      <c r="K5" s="4" t="s">
        <v>94</v>
      </c>
    </row>
    <row r="6" spans="1:13" ht="12.75">
      <c r="A6" s="2" t="s">
        <v>11</v>
      </c>
      <c r="B6" s="2" t="s">
        <v>95</v>
      </c>
      <c r="C6" s="2" t="s">
        <v>96</v>
      </c>
      <c r="D6" s="2" t="s">
        <v>4</v>
      </c>
      <c r="E6" s="2" t="s">
        <v>95</v>
      </c>
      <c r="F6" s="2" t="s">
        <v>96</v>
      </c>
      <c r="G6" s="2" t="s">
        <v>4</v>
      </c>
      <c r="H6" s="2" t="s">
        <v>95</v>
      </c>
      <c r="I6" s="2" t="s">
        <v>96</v>
      </c>
      <c r="J6" s="2" t="s">
        <v>4</v>
      </c>
      <c r="K6" s="2" t="s">
        <v>95</v>
      </c>
      <c r="L6" s="2" t="s">
        <v>96</v>
      </c>
      <c r="M6" s="2" t="s">
        <v>4</v>
      </c>
    </row>
    <row r="7" spans="1:13" ht="12.75">
      <c r="A7" t="s">
        <v>97</v>
      </c>
      <c r="B7" s="3">
        <v>2</v>
      </c>
      <c r="C7" s="3">
        <v>2</v>
      </c>
      <c r="D7" s="3">
        <v>2</v>
      </c>
      <c r="E7" s="5">
        <v>2.619999885559082</v>
      </c>
      <c r="F7" s="5">
        <v>1.9199999570846558</v>
      </c>
      <c r="G7" s="5">
        <v>2</v>
      </c>
      <c r="H7" s="3">
        <v>344210</v>
      </c>
      <c r="I7" s="3">
        <v>267008</v>
      </c>
      <c r="J7" s="3">
        <v>278887</v>
      </c>
      <c r="K7" s="3">
        <v>0</v>
      </c>
      <c r="L7" s="3">
        <v>0</v>
      </c>
      <c r="M7" s="3">
        <v>0</v>
      </c>
    </row>
    <row r="8" spans="1:13" ht="12.75">
      <c r="A8" t="s">
        <v>98</v>
      </c>
      <c r="B8" s="3">
        <v>315</v>
      </c>
      <c r="C8" s="3">
        <v>334</v>
      </c>
      <c r="D8" s="3">
        <v>340</v>
      </c>
      <c r="E8" s="5">
        <v>317.4200134277344</v>
      </c>
      <c r="F8" s="5">
        <v>320.6199951171875</v>
      </c>
      <c r="G8" s="5">
        <v>330.739990234375</v>
      </c>
      <c r="H8" s="3">
        <v>27325741</v>
      </c>
      <c r="I8" s="3">
        <v>28407542</v>
      </c>
      <c r="J8" s="3">
        <v>28669202</v>
      </c>
      <c r="K8" s="3">
        <v>0</v>
      </c>
      <c r="L8" s="3">
        <v>0</v>
      </c>
      <c r="M8" s="3">
        <v>0</v>
      </c>
    </row>
    <row r="9" spans="1:13" ht="12.75">
      <c r="A9" t="s">
        <v>99</v>
      </c>
      <c r="B9" s="3">
        <v>0</v>
      </c>
      <c r="C9" s="3">
        <v>0</v>
      </c>
      <c r="D9" s="3">
        <v>8</v>
      </c>
      <c r="E9" s="5">
        <v>0</v>
      </c>
      <c r="F9" s="5">
        <v>0</v>
      </c>
      <c r="G9" s="5">
        <v>7.829999923706055</v>
      </c>
      <c r="H9" s="3">
        <v>0</v>
      </c>
      <c r="I9" s="3">
        <v>0</v>
      </c>
      <c r="J9" s="3">
        <v>619059</v>
      </c>
      <c r="K9" s="3">
        <v>0</v>
      </c>
      <c r="L9" s="3">
        <v>0</v>
      </c>
      <c r="M9" s="3">
        <v>0</v>
      </c>
    </row>
    <row r="10" spans="1:13" ht="12.75">
      <c r="A10" t="s">
        <v>100</v>
      </c>
      <c r="B10" s="3">
        <v>0</v>
      </c>
      <c r="C10" s="3">
        <v>0</v>
      </c>
      <c r="D10" s="3">
        <v>16</v>
      </c>
      <c r="E10" s="5">
        <v>0</v>
      </c>
      <c r="F10" s="5">
        <v>0</v>
      </c>
      <c r="G10" s="5">
        <v>16.25</v>
      </c>
      <c r="H10" s="3">
        <v>0</v>
      </c>
      <c r="I10" s="3">
        <v>0</v>
      </c>
      <c r="J10" s="3">
        <v>1231970</v>
      </c>
      <c r="K10" s="3">
        <v>0</v>
      </c>
      <c r="L10" s="3">
        <v>0</v>
      </c>
      <c r="M10" s="3">
        <v>0</v>
      </c>
    </row>
    <row r="11" spans="1:13" ht="12.75">
      <c r="A11" t="s">
        <v>101</v>
      </c>
      <c r="B11" s="3">
        <v>0</v>
      </c>
      <c r="C11" s="3">
        <v>0</v>
      </c>
      <c r="D11" s="3">
        <v>1</v>
      </c>
      <c r="E11" s="5">
        <v>0</v>
      </c>
      <c r="F11" s="5">
        <v>0</v>
      </c>
      <c r="G11" s="5">
        <v>0.5</v>
      </c>
      <c r="H11" s="3">
        <v>0</v>
      </c>
      <c r="I11" s="3">
        <v>0</v>
      </c>
      <c r="J11" s="3">
        <v>24361</v>
      </c>
      <c r="K11" s="3">
        <v>0</v>
      </c>
      <c r="L11" s="3">
        <v>0</v>
      </c>
      <c r="M11" s="3">
        <v>0</v>
      </c>
    </row>
    <row r="12" spans="1:13" ht="12.75">
      <c r="A12" t="s">
        <v>102</v>
      </c>
      <c r="B12" s="3">
        <v>0</v>
      </c>
      <c r="C12" s="3">
        <v>0</v>
      </c>
      <c r="D12" s="3">
        <v>12</v>
      </c>
      <c r="E12" s="5">
        <v>0</v>
      </c>
      <c r="F12" s="5">
        <v>0</v>
      </c>
      <c r="G12" s="5">
        <v>12.069999694824219</v>
      </c>
      <c r="H12" s="3">
        <v>0</v>
      </c>
      <c r="I12" s="3">
        <v>0</v>
      </c>
      <c r="J12" s="3">
        <v>627634</v>
      </c>
      <c r="K12" s="3">
        <v>0</v>
      </c>
      <c r="L12" s="3">
        <v>0</v>
      </c>
      <c r="M12" s="3">
        <v>0</v>
      </c>
    </row>
    <row r="13" spans="1:13" ht="12.75">
      <c r="A13" t="s">
        <v>103</v>
      </c>
      <c r="B13" s="3">
        <v>1</v>
      </c>
      <c r="C13" s="3">
        <v>2</v>
      </c>
      <c r="D13" s="3">
        <v>2</v>
      </c>
      <c r="E13" s="5">
        <v>1</v>
      </c>
      <c r="F13" s="5">
        <v>1.4199999570846558</v>
      </c>
      <c r="G13" s="5">
        <v>2</v>
      </c>
      <c r="H13" s="3">
        <v>74382</v>
      </c>
      <c r="I13" s="3">
        <v>91037</v>
      </c>
      <c r="J13" s="3">
        <v>144602</v>
      </c>
      <c r="K13" s="3">
        <v>0</v>
      </c>
      <c r="L13" s="3">
        <v>0</v>
      </c>
      <c r="M13" s="3">
        <v>0</v>
      </c>
    </row>
    <row r="14" spans="1:13" ht="12.75">
      <c r="A14" t="s">
        <v>104</v>
      </c>
      <c r="B14" s="3">
        <v>599</v>
      </c>
      <c r="C14" s="3">
        <v>625</v>
      </c>
      <c r="D14" s="3">
        <v>592</v>
      </c>
      <c r="E14" s="5">
        <v>563.1500244140625</v>
      </c>
      <c r="F14" s="5">
        <v>604.4600219726562</v>
      </c>
      <c r="G14" s="5">
        <v>604.8099975585938</v>
      </c>
      <c r="H14" s="3">
        <v>20771004</v>
      </c>
      <c r="I14" s="3">
        <v>22135117</v>
      </c>
      <c r="J14" s="3">
        <v>21983895</v>
      </c>
      <c r="K14" s="3">
        <v>0</v>
      </c>
      <c r="L14" s="3">
        <v>0</v>
      </c>
      <c r="M14" s="3">
        <v>0</v>
      </c>
    </row>
    <row r="15" spans="1:13" ht="12.75">
      <c r="A15" t="s">
        <v>105</v>
      </c>
      <c r="B15" s="3">
        <v>75</v>
      </c>
      <c r="C15" s="3">
        <v>69</v>
      </c>
      <c r="D15" s="3">
        <v>76</v>
      </c>
      <c r="E15" s="5">
        <v>74.91999816894531</v>
      </c>
      <c r="F15" s="5">
        <v>72.79000091552734</v>
      </c>
      <c r="G15" s="5">
        <v>73.5999984741211</v>
      </c>
      <c r="H15" s="3">
        <v>2975179</v>
      </c>
      <c r="I15" s="3">
        <v>3088513</v>
      </c>
      <c r="J15" s="3">
        <v>2809276</v>
      </c>
      <c r="K15" s="3">
        <v>0</v>
      </c>
      <c r="L15" s="3">
        <v>0</v>
      </c>
      <c r="M15" s="3">
        <v>0</v>
      </c>
    </row>
    <row r="16" spans="1:13" ht="12.75">
      <c r="A16" t="s">
        <v>106</v>
      </c>
      <c r="B16" s="3">
        <v>1</v>
      </c>
      <c r="C16" s="3">
        <v>1</v>
      </c>
      <c r="D16" s="3">
        <v>2</v>
      </c>
      <c r="E16" s="5">
        <v>1</v>
      </c>
      <c r="F16" s="5">
        <v>1</v>
      </c>
      <c r="G16" s="5">
        <v>1.0800000429153442</v>
      </c>
      <c r="H16" s="3">
        <v>29337</v>
      </c>
      <c r="I16" s="3">
        <v>28268</v>
      </c>
      <c r="J16" s="3">
        <v>36426</v>
      </c>
      <c r="K16" s="3">
        <v>0</v>
      </c>
      <c r="L16" s="3">
        <v>0</v>
      </c>
      <c r="M16" s="3">
        <v>0</v>
      </c>
    </row>
    <row r="17" spans="1:13" ht="12.75">
      <c r="A17" t="s">
        <v>107</v>
      </c>
      <c r="B17" s="3">
        <v>20</v>
      </c>
      <c r="C17" s="3">
        <v>24</v>
      </c>
      <c r="D17" s="3">
        <v>23</v>
      </c>
      <c r="E17" s="5">
        <v>15.75</v>
      </c>
      <c r="F17" s="5">
        <v>18.25</v>
      </c>
      <c r="G17" s="5">
        <v>23.34000015258789</v>
      </c>
      <c r="H17" s="3">
        <v>495105</v>
      </c>
      <c r="I17" s="3">
        <v>543999</v>
      </c>
      <c r="J17" s="3">
        <v>674216</v>
      </c>
      <c r="K17" s="3">
        <v>0</v>
      </c>
      <c r="L17" s="3">
        <v>0</v>
      </c>
      <c r="M17" s="3">
        <v>0</v>
      </c>
    </row>
    <row r="18" spans="1:13" ht="12.75">
      <c r="A18" t="s">
        <v>108</v>
      </c>
      <c r="B18" s="3">
        <v>5</v>
      </c>
      <c r="C18" s="3">
        <v>6</v>
      </c>
      <c r="D18" s="3">
        <v>5</v>
      </c>
      <c r="E18" s="5">
        <v>3.8299999237060547</v>
      </c>
      <c r="F18" s="5">
        <v>4.619999885559082</v>
      </c>
      <c r="G18" s="5">
        <v>4.670000076293945</v>
      </c>
      <c r="H18" s="3">
        <v>290307</v>
      </c>
      <c r="I18" s="3">
        <v>380163</v>
      </c>
      <c r="J18" s="3">
        <v>383844</v>
      </c>
      <c r="K18" s="3">
        <v>0</v>
      </c>
      <c r="L18" s="3">
        <v>0</v>
      </c>
      <c r="M18" s="3">
        <v>0</v>
      </c>
    </row>
    <row r="19" spans="1:13" ht="12.75">
      <c r="A19" t="s">
        <v>109</v>
      </c>
      <c r="B19" s="3">
        <v>2</v>
      </c>
      <c r="C19" s="3">
        <v>3</v>
      </c>
      <c r="D19" s="3">
        <v>4</v>
      </c>
      <c r="E19" s="5">
        <v>2</v>
      </c>
      <c r="F19" s="5">
        <v>2.0799999237060547</v>
      </c>
      <c r="G19" s="5">
        <v>3.6700000762939453</v>
      </c>
      <c r="H19" s="3">
        <v>145189</v>
      </c>
      <c r="I19" s="3">
        <v>158452</v>
      </c>
      <c r="J19" s="3">
        <v>242625</v>
      </c>
      <c r="K19" s="3">
        <v>0</v>
      </c>
      <c r="L19" s="3">
        <v>0</v>
      </c>
      <c r="M19" s="3">
        <v>0</v>
      </c>
    </row>
    <row r="20" spans="1:13" ht="12.75">
      <c r="A20" t="s">
        <v>110</v>
      </c>
      <c r="B20" s="3">
        <v>68</v>
      </c>
      <c r="C20" s="3">
        <v>60</v>
      </c>
      <c r="D20" s="3">
        <v>87</v>
      </c>
      <c r="E20" s="5">
        <v>67</v>
      </c>
      <c r="F20" s="5">
        <v>63.66999816894531</v>
      </c>
      <c r="G20" s="5">
        <v>60.380001068115234</v>
      </c>
      <c r="H20" s="3">
        <v>2358683</v>
      </c>
      <c r="I20" s="3">
        <v>2450288</v>
      </c>
      <c r="J20" s="3">
        <v>2216500</v>
      </c>
      <c r="K20" s="3">
        <v>0</v>
      </c>
      <c r="L20" s="3">
        <v>0</v>
      </c>
      <c r="M20" s="3">
        <v>0</v>
      </c>
    </row>
    <row r="21" spans="1:13" ht="12.75">
      <c r="A21" t="s">
        <v>111</v>
      </c>
      <c r="B21" s="3">
        <v>11</v>
      </c>
      <c r="C21" s="3">
        <v>9</v>
      </c>
      <c r="D21" s="3">
        <v>8</v>
      </c>
      <c r="E21" s="5">
        <v>9.079999923706055</v>
      </c>
      <c r="F21" s="5">
        <v>9.079999923706055</v>
      </c>
      <c r="G21" s="5">
        <v>8.029999732971191</v>
      </c>
      <c r="H21" s="3">
        <v>820199</v>
      </c>
      <c r="I21" s="3">
        <v>853654</v>
      </c>
      <c r="J21" s="3">
        <v>706185</v>
      </c>
      <c r="K21" s="3">
        <v>0</v>
      </c>
      <c r="L21" s="3">
        <v>0</v>
      </c>
      <c r="M21" s="3">
        <v>0</v>
      </c>
    </row>
    <row r="22" spans="1:13" ht="12.75">
      <c r="A22" t="s">
        <v>112</v>
      </c>
      <c r="B22" s="3">
        <v>63</v>
      </c>
      <c r="C22" s="3">
        <v>72</v>
      </c>
      <c r="D22" s="3">
        <v>70</v>
      </c>
      <c r="E22" s="5">
        <v>55.709999084472656</v>
      </c>
      <c r="F22" s="5">
        <v>70.05000305175781</v>
      </c>
      <c r="G22" s="5">
        <v>69.77999877929688</v>
      </c>
      <c r="H22" s="3">
        <v>1857753</v>
      </c>
      <c r="I22" s="3">
        <v>2524992</v>
      </c>
      <c r="J22" s="3">
        <v>2338315</v>
      </c>
      <c r="K22" s="3">
        <v>0</v>
      </c>
      <c r="L22" s="3">
        <v>0</v>
      </c>
      <c r="M22" s="3">
        <v>0</v>
      </c>
    </row>
    <row r="23" spans="1:13" ht="12.75">
      <c r="A23" s="2" t="s">
        <v>113</v>
      </c>
      <c r="B23" s="6">
        <f>SUM(B7:B22)</f>
        <v>4</v>
      </c>
      <c r="C23" s="6">
        <f>SUM(C7:C22)</f>
        <v>4</v>
      </c>
      <c r="D23" s="6">
        <f>SUM(D7:D22)</f>
        <v>4</v>
      </c>
      <c r="E23" s="5">
        <f>SUM(E7:E22)</f>
        <v>4</v>
      </c>
      <c r="F23" s="5">
        <f>SUM(F7:F22)</f>
        <v>4</v>
      </c>
      <c r="G23" s="5">
        <f>SUM(G7:G22)</f>
        <v>4</v>
      </c>
      <c r="H23" s="6">
        <f>SUM(H7:H22)</f>
        <v>4</v>
      </c>
      <c r="I23" s="6">
        <f>SUM(I7:I22)</f>
        <v>4</v>
      </c>
      <c r="J23" s="6">
        <f>SUM(J7:J22)</f>
        <v>4</v>
      </c>
      <c r="K23" s="6">
        <f>SUM(K7:K22)</f>
        <v>4</v>
      </c>
      <c r="L23" s="6">
        <f>SUM(L7:L22)</f>
        <v>4</v>
      </c>
      <c r="M23" s="6">
        <f>SUM(M7:M22)</f>
        <v>4</v>
      </c>
    </row>
    <row r="24" spans="5:10" ht="12.75">
      <c r="E24" s="2" t="s">
        <v>114</v>
      </c>
      <c r="H24" s="3">
        <v>30004963</v>
      </c>
      <c r="I24" s="3">
        <v>31891023</v>
      </c>
      <c r="J24" s="3">
        <v>39114117</v>
      </c>
    </row>
    <row r="25" spans="5:10" ht="12.75">
      <c r="E25" s="2" t="s">
        <v>115</v>
      </c>
      <c r="H25" s="6">
        <f>SUM(H23:H24)</f>
        <v>4</v>
      </c>
      <c r="I25" s="6">
        <f>SUM(I23:I24)</f>
        <v>4</v>
      </c>
      <c r="J25" s="6">
        <f>SUM(J23:J24)</f>
        <v>4</v>
      </c>
    </row>
  </sheetData>
  <mergeCells count="2">
    <mergeCell ref="E24:G24"/>
    <mergeCell ref="E25:G25"/>
  </mergeCells>
  <printOptions/>
  <pageMargins left="0.75" right="0.75" top="1" bottom="1" header="0.5" footer="0.5"/>
  <pageSetup fitToHeight="0" fitToWidth="0"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C121"/>
  <sheetViews>
    <sheetView workbookViewId="0" topLeftCell="A1">
      <selection activeCell="A1" sqref="A1"/>
    </sheetView>
  </sheetViews>
  <sheetFormatPr defaultColWidth="9.140625" defaultRowHeight="12.75"/>
  <sheetData>
    <row r="1" ht="12.75">
      <c r="A1" s="1" t="s">
        <v>868</v>
      </c>
    </row>
    <row r="5" ht="12.75">
      <c r="A5" s="2" t="s">
        <v>869</v>
      </c>
    </row>
    <row r="6" spans="1:2" ht="12.75">
      <c r="A6" s="2" t="s">
        <v>832</v>
      </c>
      <c r="B6" s="2" t="s">
        <v>870</v>
      </c>
    </row>
    <row r="7" spans="2:3" ht="12.75">
      <c r="B7" t="s">
        <v>871</v>
      </c>
      <c r="C7" t="s">
        <v>872</v>
      </c>
    </row>
    <row r="8" spans="1:3" ht="12.75">
      <c r="A8" s="9" t="s">
        <v>217</v>
      </c>
      <c r="B8" s="9" t="s">
        <v>11</v>
      </c>
      <c r="C8" s="9" t="s">
        <v>11</v>
      </c>
    </row>
    <row r="9" spans="1:3" ht="12.75">
      <c r="A9" s="2" t="s">
        <v>873</v>
      </c>
      <c r="B9" s="2" t="s">
        <v>11</v>
      </c>
      <c r="C9" s="2" t="s">
        <v>11</v>
      </c>
    </row>
    <row r="10" spans="1:3" ht="12.75">
      <c r="A10" t="s">
        <v>874</v>
      </c>
      <c r="B10" s="3">
        <v>7265533</v>
      </c>
      <c r="C10" s="3">
        <v>0</v>
      </c>
    </row>
    <row r="11" spans="1:3" ht="12.75">
      <c r="A11" t="s">
        <v>875</v>
      </c>
      <c r="B11" s="3">
        <v>83161</v>
      </c>
      <c r="C11" s="3">
        <v>0</v>
      </c>
    </row>
    <row r="12" spans="1:3" ht="12.75">
      <c r="A12" t="s">
        <v>876</v>
      </c>
      <c r="B12" s="3">
        <v>279635</v>
      </c>
      <c r="C12" s="3">
        <v>0</v>
      </c>
    </row>
    <row r="13" spans="1:3" ht="12.75">
      <c r="A13" t="s">
        <v>877</v>
      </c>
      <c r="B13" s="3">
        <v>1278653</v>
      </c>
      <c r="C13" s="3">
        <v>0</v>
      </c>
    </row>
    <row r="14" spans="1:3" ht="12.75">
      <c r="A14" t="s">
        <v>878</v>
      </c>
      <c r="B14" s="3" t="s">
        <v>220</v>
      </c>
      <c r="C14" s="3" t="s">
        <v>261</v>
      </c>
    </row>
    <row r="15" spans="1:3" ht="12.75">
      <c r="A15" t="s">
        <v>879</v>
      </c>
      <c r="B15" s="3" t="s">
        <v>220</v>
      </c>
      <c r="C15" s="3" t="s">
        <v>261</v>
      </c>
    </row>
    <row r="16" spans="1:3" ht="12.75">
      <c r="A16" s="9" t="s">
        <v>223</v>
      </c>
      <c r="B16" s="9" t="s">
        <v>11</v>
      </c>
      <c r="C16" s="9" t="s">
        <v>11</v>
      </c>
    </row>
    <row r="17" spans="1:3" ht="12.75">
      <c r="A17" s="2" t="s">
        <v>873</v>
      </c>
      <c r="B17" s="2" t="s">
        <v>11</v>
      </c>
      <c r="C17" s="2" t="s">
        <v>11</v>
      </c>
    </row>
    <row r="18" spans="1:3" ht="12.75">
      <c r="A18" t="s">
        <v>880</v>
      </c>
      <c r="B18" s="3">
        <v>402653</v>
      </c>
      <c r="C18" s="3">
        <v>0</v>
      </c>
    </row>
    <row r="19" spans="1:3" ht="12.75">
      <c r="A19" t="s">
        <v>881</v>
      </c>
      <c r="B19" s="3">
        <v>54438</v>
      </c>
      <c r="C19" s="3">
        <v>0</v>
      </c>
    </row>
    <row r="20" spans="1:3" ht="12.75">
      <c r="A20" t="s">
        <v>882</v>
      </c>
      <c r="B20" s="3">
        <v>97484</v>
      </c>
      <c r="C20" s="3">
        <v>0</v>
      </c>
    </row>
    <row r="21" spans="1:3" ht="12.75">
      <c r="A21" t="s">
        <v>883</v>
      </c>
      <c r="B21" s="3" t="s">
        <v>884</v>
      </c>
      <c r="C21" s="3" t="s">
        <v>261</v>
      </c>
    </row>
    <row r="22" spans="1:3" ht="12.75">
      <c r="A22" s="2" t="s">
        <v>885</v>
      </c>
      <c r="B22" s="2" t="s">
        <v>11</v>
      </c>
      <c r="C22" s="2" t="s">
        <v>11</v>
      </c>
    </row>
    <row r="23" spans="1:3" ht="12.75">
      <c r="A23" t="s">
        <v>886</v>
      </c>
      <c r="B23" s="3">
        <v>53107</v>
      </c>
      <c r="C23" s="3">
        <v>0</v>
      </c>
    </row>
    <row r="24" spans="1:3" ht="12.75">
      <c r="A24" t="s">
        <v>887</v>
      </c>
      <c r="B24" s="3" t="s">
        <v>888</v>
      </c>
      <c r="C24" s="3" t="s">
        <v>261</v>
      </c>
    </row>
    <row r="25" spans="1:3" ht="12.75">
      <c r="A25" t="s">
        <v>889</v>
      </c>
      <c r="B25" s="3" t="s">
        <v>225</v>
      </c>
      <c r="C25" s="3" t="s">
        <v>261</v>
      </c>
    </row>
    <row r="26" spans="1:3" ht="12.75">
      <c r="A26" s="9" t="s">
        <v>228</v>
      </c>
      <c r="B26" s="9" t="s">
        <v>11</v>
      </c>
      <c r="C26" s="9" t="s">
        <v>11</v>
      </c>
    </row>
    <row r="27" spans="1:3" ht="12.75">
      <c r="A27" s="2" t="s">
        <v>873</v>
      </c>
      <c r="B27" s="2" t="s">
        <v>11</v>
      </c>
      <c r="C27" s="2" t="s">
        <v>11</v>
      </c>
    </row>
    <row r="28" spans="1:3" ht="12.75">
      <c r="A28" t="s">
        <v>890</v>
      </c>
      <c r="B28" s="3">
        <v>1024911</v>
      </c>
      <c r="C28" s="3">
        <v>0</v>
      </c>
    </row>
    <row r="29" spans="1:3" ht="12.75">
      <c r="A29" t="s">
        <v>891</v>
      </c>
      <c r="B29" s="3">
        <v>108875</v>
      </c>
      <c r="C29" s="3">
        <v>0</v>
      </c>
    </row>
    <row r="30" spans="1:3" ht="12.75">
      <c r="A30" t="s">
        <v>892</v>
      </c>
      <c r="B30" s="3">
        <v>201430</v>
      </c>
      <c r="C30" s="3">
        <v>0</v>
      </c>
    </row>
    <row r="31" spans="1:3" ht="12.75">
      <c r="A31" t="s">
        <v>893</v>
      </c>
      <c r="B31" s="3" t="s">
        <v>230</v>
      </c>
      <c r="C31" s="3" t="s">
        <v>261</v>
      </c>
    </row>
    <row r="32" spans="1:3" ht="12.75">
      <c r="A32" t="s">
        <v>894</v>
      </c>
      <c r="B32" s="3" t="s">
        <v>230</v>
      </c>
      <c r="C32" s="3" t="s">
        <v>261</v>
      </c>
    </row>
    <row r="33" spans="1:3" ht="12.75">
      <c r="A33" s="9" t="s">
        <v>217</v>
      </c>
      <c r="B33" s="9" t="s">
        <v>11</v>
      </c>
      <c r="C33" s="9" t="s">
        <v>11</v>
      </c>
    </row>
    <row r="34" spans="1:3" ht="12.75">
      <c r="A34" s="2" t="s">
        <v>895</v>
      </c>
      <c r="B34" s="2" t="s">
        <v>11</v>
      </c>
      <c r="C34" s="2" t="s">
        <v>11</v>
      </c>
    </row>
    <row r="35" spans="1:3" ht="12.75">
      <c r="A35" t="s">
        <v>801</v>
      </c>
      <c r="B35" s="3">
        <v>0</v>
      </c>
      <c r="C35" s="3">
        <v>3814308</v>
      </c>
    </row>
    <row r="36" spans="1:3" ht="12.75">
      <c r="A36" t="s">
        <v>896</v>
      </c>
      <c r="B36" s="3">
        <v>0</v>
      </c>
      <c r="C36" s="3">
        <v>200804</v>
      </c>
    </row>
    <row r="37" spans="1:3" ht="12.75">
      <c r="A37" t="s">
        <v>897</v>
      </c>
      <c r="B37" s="3">
        <v>0</v>
      </c>
      <c r="C37" s="3">
        <v>3084976</v>
      </c>
    </row>
    <row r="38" spans="1:3" ht="12.75">
      <c r="A38" t="s">
        <v>898</v>
      </c>
      <c r="B38" s="3" t="s">
        <v>261</v>
      </c>
      <c r="C38" s="3" t="s">
        <v>222</v>
      </c>
    </row>
    <row r="39" spans="1:3" ht="12.75">
      <c r="A39" t="s">
        <v>879</v>
      </c>
      <c r="B39" s="3" t="s">
        <v>261</v>
      </c>
      <c r="C39" s="3" t="s">
        <v>222</v>
      </c>
    </row>
    <row r="40" spans="1:3" ht="12.75">
      <c r="A40" s="9" t="s">
        <v>223</v>
      </c>
      <c r="B40" s="9" t="s">
        <v>11</v>
      </c>
      <c r="C40" s="9" t="s">
        <v>11</v>
      </c>
    </row>
    <row r="41" spans="1:3" ht="12.75">
      <c r="A41" s="2" t="s">
        <v>895</v>
      </c>
      <c r="B41" s="2" t="s">
        <v>11</v>
      </c>
      <c r="C41" s="2" t="s">
        <v>11</v>
      </c>
    </row>
    <row r="42" spans="1:3" ht="12.75">
      <c r="A42" t="s">
        <v>899</v>
      </c>
      <c r="B42" s="3">
        <v>0</v>
      </c>
      <c r="C42" s="3">
        <v>89996</v>
      </c>
    </row>
    <row r="43" spans="1:3" ht="12.75">
      <c r="A43" t="s">
        <v>900</v>
      </c>
      <c r="B43" s="3" t="s">
        <v>261</v>
      </c>
      <c r="C43" s="3" t="s">
        <v>227</v>
      </c>
    </row>
    <row r="44" spans="1:3" ht="12.75">
      <c r="A44" t="s">
        <v>889</v>
      </c>
      <c r="B44" s="3" t="s">
        <v>261</v>
      </c>
      <c r="C44" s="3" t="s">
        <v>227</v>
      </c>
    </row>
    <row r="45" spans="1:3" ht="12.75">
      <c r="A45" s="9" t="s">
        <v>228</v>
      </c>
      <c r="B45" s="9" t="s">
        <v>11</v>
      </c>
      <c r="C45" s="9" t="s">
        <v>11</v>
      </c>
    </row>
    <row r="46" spans="1:3" ht="12.75">
      <c r="A46" s="2" t="s">
        <v>895</v>
      </c>
      <c r="B46" s="2" t="s">
        <v>11</v>
      </c>
      <c r="C46" s="2" t="s">
        <v>11</v>
      </c>
    </row>
    <row r="47" spans="1:3" ht="12.75">
      <c r="A47" t="s">
        <v>901</v>
      </c>
      <c r="B47" s="3">
        <v>0</v>
      </c>
      <c r="C47" s="3">
        <v>1452248</v>
      </c>
    </row>
    <row r="48" spans="1:3" ht="12.75">
      <c r="A48" t="s">
        <v>902</v>
      </c>
      <c r="B48" s="3" t="s">
        <v>261</v>
      </c>
      <c r="C48" s="3" t="s">
        <v>232</v>
      </c>
    </row>
    <row r="49" spans="1:3" ht="12.75">
      <c r="A49" t="s">
        <v>894</v>
      </c>
      <c r="B49" s="3" t="s">
        <v>261</v>
      </c>
      <c r="C49" s="3" t="s">
        <v>232</v>
      </c>
    </row>
    <row r="50" spans="1:3" ht="12.75">
      <c r="A50" s="2" t="s">
        <v>187</v>
      </c>
      <c r="B50" s="6">
        <f>SUM(B8:B49)</f>
        <v>4</v>
      </c>
      <c r="C50" s="6">
        <f>SUM(C8:C49)</f>
        <v>4</v>
      </c>
    </row>
    <row r="53" ht="12.75">
      <c r="A53" s="2" t="s">
        <v>903</v>
      </c>
    </row>
    <row r="54" spans="1:2" ht="12.75">
      <c r="A54" s="2" t="s">
        <v>832</v>
      </c>
      <c r="B54" s="2" t="s">
        <v>870</v>
      </c>
    </row>
    <row r="55" spans="2:3" ht="12.75">
      <c r="B55" t="s">
        <v>871</v>
      </c>
      <c r="C55" t="s">
        <v>872</v>
      </c>
    </row>
    <row r="56" spans="1:3" ht="12.75">
      <c r="A56" s="9" t="s">
        <v>278</v>
      </c>
      <c r="B56" s="9" t="s">
        <v>11</v>
      </c>
      <c r="C56" s="9" t="s">
        <v>11</v>
      </c>
    </row>
    <row r="57" spans="1:3" ht="12.75">
      <c r="A57" s="2" t="s">
        <v>873</v>
      </c>
      <c r="B57" s="2" t="s">
        <v>11</v>
      </c>
      <c r="C57" s="2" t="s">
        <v>11</v>
      </c>
    </row>
    <row r="58" spans="1:3" ht="12.75">
      <c r="A58" t="s">
        <v>904</v>
      </c>
      <c r="B58" s="3">
        <v>413230</v>
      </c>
      <c r="C58" s="3">
        <v>0</v>
      </c>
    </row>
    <row r="59" spans="1:3" ht="12.75">
      <c r="A59" t="s">
        <v>905</v>
      </c>
      <c r="B59" s="3">
        <v>3380</v>
      </c>
      <c r="C59" s="3">
        <v>0</v>
      </c>
    </row>
    <row r="60" spans="1:3" ht="12.75">
      <c r="A60" t="s">
        <v>906</v>
      </c>
      <c r="B60" s="3">
        <v>65467</v>
      </c>
      <c r="C60" s="3">
        <v>0</v>
      </c>
    </row>
    <row r="61" spans="1:3" ht="12.75">
      <c r="A61" t="s">
        <v>907</v>
      </c>
      <c r="B61" s="3">
        <v>1749</v>
      </c>
      <c r="C61" s="3">
        <v>0</v>
      </c>
    </row>
    <row r="62" spans="1:3" ht="12.75">
      <c r="A62" t="s">
        <v>908</v>
      </c>
      <c r="B62" s="3" t="s">
        <v>279</v>
      </c>
      <c r="C62" s="3" t="s">
        <v>261</v>
      </c>
    </row>
    <row r="63" spans="1:3" ht="12.75">
      <c r="A63" t="s">
        <v>909</v>
      </c>
      <c r="B63" s="3" t="s">
        <v>279</v>
      </c>
      <c r="C63" s="3" t="s">
        <v>261</v>
      </c>
    </row>
    <row r="64" spans="1:3" ht="12.75">
      <c r="A64" s="9" t="s">
        <v>281</v>
      </c>
      <c r="B64" s="9" t="s">
        <v>11</v>
      </c>
      <c r="C64" s="9" t="s">
        <v>11</v>
      </c>
    </row>
    <row r="65" spans="1:3" ht="12.75">
      <c r="A65" s="2" t="s">
        <v>873</v>
      </c>
      <c r="B65" s="2" t="s">
        <v>11</v>
      </c>
      <c r="C65" s="2" t="s">
        <v>11</v>
      </c>
    </row>
    <row r="66" spans="1:3" ht="12.75">
      <c r="A66" t="s">
        <v>910</v>
      </c>
      <c r="B66" s="3">
        <v>44544</v>
      </c>
      <c r="C66" s="3">
        <v>0</v>
      </c>
    </row>
    <row r="67" spans="1:3" ht="12.75">
      <c r="A67" t="s">
        <v>911</v>
      </c>
      <c r="B67" s="3">
        <v>5590</v>
      </c>
      <c r="C67" s="3">
        <v>0</v>
      </c>
    </row>
    <row r="68" spans="1:3" ht="12.75">
      <c r="A68" t="s">
        <v>912</v>
      </c>
      <c r="B68" s="3">
        <v>7878</v>
      </c>
      <c r="C68" s="3">
        <v>0</v>
      </c>
    </row>
    <row r="69" spans="1:3" ht="12.75">
      <c r="A69" t="s">
        <v>913</v>
      </c>
      <c r="B69" s="3" t="s">
        <v>282</v>
      </c>
      <c r="C69" s="3" t="s">
        <v>261</v>
      </c>
    </row>
    <row r="70" spans="1:3" ht="12.75">
      <c r="A70" t="s">
        <v>914</v>
      </c>
      <c r="B70" s="3" t="s">
        <v>282</v>
      </c>
      <c r="C70" s="3" t="s">
        <v>261</v>
      </c>
    </row>
    <row r="71" spans="1:3" ht="12.75">
      <c r="A71" s="9" t="s">
        <v>278</v>
      </c>
      <c r="B71" s="9" t="s">
        <v>11</v>
      </c>
      <c r="C71" s="9" t="s">
        <v>11</v>
      </c>
    </row>
    <row r="72" spans="1:3" ht="12.75">
      <c r="A72" s="2" t="s">
        <v>895</v>
      </c>
      <c r="B72" s="2" t="s">
        <v>11</v>
      </c>
      <c r="C72" s="2" t="s">
        <v>11</v>
      </c>
    </row>
    <row r="73" spans="1:3" ht="12.75">
      <c r="A73" t="s">
        <v>801</v>
      </c>
      <c r="B73" s="3">
        <v>0</v>
      </c>
      <c r="C73" s="3">
        <v>378782</v>
      </c>
    </row>
    <row r="74" spans="1:3" ht="12.75">
      <c r="A74" t="s">
        <v>896</v>
      </c>
      <c r="B74" s="3">
        <v>0</v>
      </c>
      <c r="C74" s="3">
        <v>61207</v>
      </c>
    </row>
    <row r="75" spans="1:3" ht="12.75">
      <c r="A75" t="s">
        <v>915</v>
      </c>
      <c r="B75" s="3" t="s">
        <v>261</v>
      </c>
      <c r="C75" s="3" t="s">
        <v>280</v>
      </c>
    </row>
    <row r="76" spans="1:3" ht="12.75">
      <c r="A76" t="s">
        <v>909</v>
      </c>
      <c r="B76" s="3" t="s">
        <v>261</v>
      </c>
      <c r="C76" s="3" t="s">
        <v>280</v>
      </c>
    </row>
    <row r="77" spans="1:3" ht="12.75">
      <c r="A77" s="9" t="s">
        <v>281</v>
      </c>
      <c r="B77" s="9" t="s">
        <v>11</v>
      </c>
      <c r="C77" s="9" t="s">
        <v>11</v>
      </c>
    </row>
    <row r="78" spans="1:3" ht="12.75">
      <c r="A78" s="2" t="s">
        <v>895</v>
      </c>
      <c r="B78" s="2" t="s">
        <v>11</v>
      </c>
      <c r="C78" s="2" t="s">
        <v>11</v>
      </c>
    </row>
    <row r="79" spans="1:3" ht="12.75">
      <c r="A79" t="s">
        <v>803</v>
      </c>
      <c r="B79" s="3">
        <v>0</v>
      </c>
      <c r="C79" s="3">
        <v>10055</v>
      </c>
    </row>
    <row r="80" spans="1:3" ht="12.75">
      <c r="A80" t="s">
        <v>916</v>
      </c>
      <c r="B80" s="3" t="s">
        <v>261</v>
      </c>
      <c r="C80" s="3" t="s">
        <v>283</v>
      </c>
    </row>
    <row r="81" spans="1:3" ht="12.75">
      <c r="A81" t="s">
        <v>914</v>
      </c>
      <c r="B81" s="3" t="s">
        <v>261</v>
      </c>
      <c r="C81" s="3" t="s">
        <v>283</v>
      </c>
    </row>
    <row r="82" spans="1:3" ht="12.75">
      <c r="A82" s="2" t="s">
        <v>187</v>
      </c>
      <c r="B82" s="6">
        <f>SUM(B56:B81)</f>
        <v>4</v>
      </c>
      <c r="C82" s="6">
        <f>SUM(C56:C81)</f>
        <v>4</v>
      </c>
    </row>
    <row r="85" ht="12.75">
      <c r="A85" s="2" t="s">
        <v>917</v>
      </c>
    </row>
    <row r="86" spans="1:2" ht="12.75">
      <c r="A86" s="2" t="s">
        <v>832</v>
      </c>
      <c r="B86" s="2" t="s">
        <v>870</v>
      </c>
    </row>
    <row r="87" spans="2:3" ht="12.75">
      <c r="B87" t="s">
        <v>871</v>
      </c>
      <c r="C87" t="s">
        <v>872</v>
      </c>
    </row>
    <row r="88" spans="1:3" ht="12.75">
      <c r="A88" s="9" t="s">
        <v>246</v>
      </c>
      <c r="B88" s="9" t="s">
        <v>11</v>
      </c>
      <c r="C88" s="9" t="s">
        <v>11</v>
      </c>
    </row>
    <row r="89" spans="1:3" ht="12.75">
      <c r="A89" s="2" t="s">
        <v>873</v>
      </c>
      <c r="B89" s="2" t="s">
        <v>11</v>
      </c>
      <c r="C89" s="2" t="s">
        <v>11</v>
      </c>
    </row>
    <row r="90" spans="1:3" ht="12.75">
      <c r="A90" t="s">
        <v>918</v>
      </c>
      <c r="B90" s="3">
        <v>4555308</v>
      </c>
      <c r="C90" s="3">
        <v>0</v>
      </c>
    </row>
    <row r="91" spans="1:3" ht="12.75">
      <c r="A91" t="s">
        <v>919</v>
      </c>
      <c r="B91" s="3">
        <v>82355</v>
      </c>
      <c r="C91" s="3">
        <v>0</v>
      </c>
    </row>
    <row r="92" spans="1:3" ht="12.75">
      <c r="A92" t="s">
        <v>920</v>
      </c>
      <c r="B92" s="3">
        <v>789907</v>
      </c>
      <c r="C92" s="3">
        <v>0</v>
      </c>
    </row>
    <row r="93" spans="1:3" ht="12.75">
      <c r="A93" t="s">
        <v>921</v>
      </c>
      <c r="B93" s="3">
        <v>156670</v>
      </c>
      <c r="C93" s="3">
        <v>0</v>
      </c>
    </row>
    <row r="94" spans="1:3" ht="12.75">
      <c r="A94" t="s">
        <v>922</v>
      </c>
      <c r="B94" s="3" t="s">
        <v>249</v>
      </c>
      <c r="C94" s="3" t="s">
        <v>261</v>
      </c>
    </row>
    <row r="95" spans="1:3" ht="12.75">
      <c r="A95" t="s">
        <v>923</v>
      </c>
      <c r="B95" s="3" t="s">
        <v>249</v>
      </c>
      <c r="C95" s="3" t="s">
        <v>261</v>
      </c>
    </row>
    <row r="96" spans="1:3" ht="12.75">
      <c r="A96" s="9" t="s">
        <v>253</v>
      </c>
      <c r="B96" s="9" t="s">
        <v>11</v>
      </c>
      <c r="C96" s="9" t="s">
        <v>11</v>
      </c>
    </row>
    <row r="97" spans="1:3" ht="12.75">
      <c r="A97" s="2" t="s">
        <v>873</v>
      </c>
      <c r="B97" s="2" t="s">
        <v>11</v>
      </c>
      <c r="C97" s="2" t="s">
        <v>11</v>
      </c>
    </row>
    <row r="98" spans="1:3" ht="12.75">
      <c r="A98" t="s">
        <v>924</v>
      </c>
      <c r="B98" s="3">
        <v>4635325</v>
      </c>
      <c r="C98" s="3">
        <v>0</v>
      </c>
    </row>
    <row r="99" spans="1:3" ht="12.75">
      <c r="A99" t="s">
        <v>925</v>
      </c>
      <c r="B99" s="3">
        <v>22715</v>
      </c>
      <c r="C99" s="3">
        <v>0</v>
      </c>
    </row>
    <row r="100" spans="1:3" ht="12.75">
      <c r="A100" t="s">
        <v>926</v>
      </c>
      <c r="B100" s="3">
        <v>793378</v>
      </c>
      <c r="C100" s="3">
        <v>0</v>
      </c>
    </row>
    <row r="101" spans="1:3" ht="12.75">
      <c r="A101" t="s">
        <v>927</v>
      </c>
      <c r="B101" s="3" t="s">
        <v>928</v>
      </c>
      <c r="C101" s="3" t="s">
        <v>261</v>
      </c>
    </row>
    <row r="102" spans="1:3" ht="12.75">
      <c r="A102" s="2" t="s">
        <v>885</v>
      </c>
      <c r="B102" s="2" t="s">
        <v>11</v>
      </c>
      <c r="C102" s="2" t="s">
        <v>11</v>
      </c>
    </row>
    <row r="103" spans="1:3" ht="12.75">
      <c r="A103" t="s">
        <v>929</v>
      </c>
      <c r="B103" s="3">
        <v>13396</v>
      </c>
      <c r="C103" s="3">
        <v>0</v>
      </c>
    </row>
    <row r="104" spans="1:3" ht="12.75">
      <c r="A104" t="s">
        <v>930</v>
      </c>
      <c r="B104" s="3" t="s">
        <v>931</v>
      </c>
      <c r="C104" s="3" t="s">
        <v>261</v>
      </c>
    </row>
    <row r="105" spans="1:3" ht="12.75">
      <c r="A105" t="s">
        <v>932</v>
      </c>
      <c r="B105" s="3" t="s">
        <v>256</v>
      </c>
      <c r="C105" s="3" t="s">
        <v>261</v>
      </c>
    </row>
    <row r="106" spans="1:3" ht="12.75">
      <c r="A106" s="9" t="s">
        <v>246</v>
      </c>
      <c r="B106" s="9" t="s">
        <v>11</v>
      </c>
      <c r="C106" s="9" t="s">
        <v>11</v>
      </c>
    </row>
    <row r="107" spans="1:3" ht="12.75">
      <c r="A107" s="2" t="s">
        <v>895</v>
      </c>
      <c r="B107" s="2" t="s">
        <v>11</v>
      </c>
      <c r="C107" s="2" t="s">
        <v>11</v>
      </c>
    </row>
    <row r="108" spans="1:3" ht="12.75">
      <c r="A108" t="s">
        <v>933</v>
      </c>
      <c r="B108" s="3">
        <v>0</v>
      </c>
      <c r="C108" s="3">
        <v>134969</v>
      </c>
    </row>
    <row r="109" spans="1:3" ht="12.75">
      <c r="A109" t="s">
        <v>934</v>
      </c>
      <c r="B109" s="3">
        <v>0</v>
      </c>
      <c r="C109" s="3">
        <v>1084278</v>
      </c>
    </row>
    <row r="110" spans="1:3" ht="12.75">
      <c r="A110" t="s">
        <v>935</v>
      </c>
      <c r="B110" s="3">
        <v>0</v>
      </c>
      <c r="C110" s="3">
        <v>1991112</v>
      </c>
    </row>
    <row r="111" spans="1:3" ht="12.75">
      <c r="A111" t="s">
        <v>936</v>
      </c>
      <c r="B111" s="3">
        <v>0</v>
      </c>
      <c r="C111" s="3">
        <v>1960263</v>
      </c>
    </row>
    <row r="112" spans="1:3" ht="12.75">
      <c r="A112" t="s">
        <v>937</v>
      </c>
      <c r="B112" s="3" t="s">
        <v>261</v>
      </c>
      <c r="C112" s="3" t="s">
        <v>252</v>
      </c>
    </row>
    <row r="113" spans="1:3" ht="12.75">
      <c r="A113" t="s">
        <v>923</v>
      </c>
      <c r="B113" s="3" t="s">
        <v>261</v>
      </c>
      <c r="C113" s="3" t="s">
        <v>252</v>
      </c>
    </row>
    <row r="114" spans="1:3" ht="12.75">
      <c r="A114" s="9" t="s">
        <v>253</v>
      </c>
      <c r="B114" s="9" t="s">
        <v>11</v>
      </c>
      <c r="C114" s="9" t="s">
        <v>11</v>
      </c>
    </row>
    <row r="115" spans="1:3" ht="12.75">
      <c r="A115" s="2" t="s">
        <v>895</v>
      </c>
      <c r="B115" s="2" t="s">
        <v>11</v>
      </c>
      <c r="C115" s="2" t="s">
        <v>11</v>
      </c>
    </row>
    <row r="116" spans="1:3" ht="12.75">
      <c r="A116" t="s">
        <v>938</v>
      </c>
      <c r="B116" s="3">
        <v>0</v>
      </c>
      <c r="C116" s="3">
        <v>2220922</v>
      </c>
    </row>
    <row r="117" spans="1:3" ht="12.75">
      <c r="A117" t="s">
        <v>939</v>
      </c>
      <c r="B117" s="3">
        <v>0</v>
      </c>
      <c r="C117" s="3">
        <v>1101063</v>
      </c>
    </row>
    <row r="118" spans="1:3" ht="12.75">
      <c r="A118" t="s">
        <v>940</v>
      </c>
      <c r="B118" s="3">
        <v>0</v>
      </c>
      <c r="C118" s="3">
        <v>358241</v>
      </c>
    </row>
    <row r="119" spans="1:3" ht="12.75">
      <c r="A119" t="s">
        <v>941</v>
      </c>
      <c r="B119" s="3" t="s">
        <v>261</v>
      </c>
      <c r="C119" s="3" t="s">
        <v>259</v>
      </c>
    </row>
    <row r="120" spans="1:3" ht="12.75">
      <c r="A120" t="s">
        <v>932</v>
      </c>
      <c r="B120" s="3" t="s">
        <v>261</v>
      </c>
      <c r="C120" s="3" t="s">
        <v>259</v>
      </c>
    </row>
    <row r="121" spans="1:3" ht="12.75">
      <c r="A121" s="2" t="s">
        <v>187</v>
      </c>
      <c r="B121" s="6">
        <f>SUM(B88:B120)</f>
        <v>4</v>
      </c>
      <c r="C121" s="6">
        <f>SUM(C88:C120)</f>
        <v>4</v>
      </c>
    </row>
  </sheetData>
  <printOptions/>
  <pageMargins left="0.75" right="0.75" top="1" bottom="1" header="0.5" footer="0.5"/>
  <pageSetup fitToHeight="0" fitToWidth="0"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sheetData>
    <row r="1" ht="12.75">
      <c r="A1" s="1" t="s">
        <v>942</v>
      </c>
    </row>
    <row r="6" spans="1:5" ht="12.75">
      <c r="A6" s="2" t="s">
        <v>943</v>
      </c>
      <c r="B6" s="2" t="s">
        <v>944</v>
      </c>
      <c r="C6" s="2" t="s">
        <v>945</v>
      </c>
      <c r="D6" s="2" t="s">
        <v>946</v>
      </c>
      <c r="E6" s="2" t="s">
        <v>947</v>
      </c>
    </row>
    <row r="7" spans="1:5" ht="12.75">
      <c r="A7" t="s">
        <v>948</v>
      </c>
      <c r="B7" t="s">
        <v>949</v>
      </c>
      <c r="C7" t="s">
        <v>261</v>
      </c>
      <c r="D7" t="s">
        <v>950</v>
      </c>
      <c r="E7" t="s">
        <v>951</v>
      </c>
    </row>
    <row r="8" spans="1:2" ht="12.75">
      <c r="A8" t="s">
        <v>952</v>
      </c>
      <c r="B8" t="s">
        <v>953</v>
      </c>
    </row>
    <row r="9" spans="1:2" ht="12.75">
      <c r="A9" t="s">
        <v>954</v>
      </c>
      <c r="B9" t="s">
        <v>955</v>
      </c>
    </row>
    <row r="10" spans="1:5" ht="12.75">
      <c r="A10" s="2" t="s">
        <v>956</v>
      </c>
      <c r="B10" s="2" t="s">
        <v>957</v>
      </c>
      <c r="C10" t="s">
        <v>261</v>
      </c>
      <c r="D10" t="s">
        <v>261</v>
      </c>
    </row>
    <row r="11" spans="1:5" ht="12.75">
      <c r="A11" t="s">
        <v>958</v>
      </c>
      <c r="B11" t="s">
        <v>261</v>
      </c>
      <c r="C11" t="s">
        <v>261</v>
      </c>
      <c r="D11" t="s">
        <v>261</v>
      </c>
    </row>
    <row r="12" spans="1:5" ht="12.75">
      <c r="A12" t="s">
        <v>959</v>
      </c>
      <c r="B12" t="s">
        <v>960</v>
      </c>
      <c r="C12" t="s">
        <v>261</v>
      </c>
      <c r="D12" t="s">
        <v>961</v>
      </c>
      <c r="E12" t="s">
        <v>962</v>
      </c>
    </row>
    <row r="13" spans="1:5" ht="12.75">
      <c r="A13" t="s">
        <v>963</v>
      </c>
      <c r="B13" t="s">
        <v>964</v>
      </c>
      <c r="C13" t="s">
        <v>261</v>
      </c>
      <c r="D13" t="s">
        <v>964</v>
      </c>
    </row>
    <row r="14" spans="1:5" ht="12.75">
      <c r="A14" t="s">
        <v>965</v>
      </c>
      <c r="B14" t="s">
        <v>966</v>
      </c>
      <c r="C14" t="s">
        <v>261</v>
      </c>
      <c r="D14" t="s">
        <v>966</v>
      </c>
    </row>
    <row r="15" spans="1:5" ht="12.75">
      <c r="A15" t="s">
        <v>967</v>
      </c>
      <c r="B15" t="s">
        <v>968</v>
      </c>
      <c r="C15" t="s">
        <v>261</v>
      </c>
      <c r="D15" t="s">
        <v>968</v>
      </c>
    </row>
    <row r="16" spans="1:5" ht="12.75">
      <c r="A16" t="s">
        <v>969</v>
      </c>
      <c r="B16" t="s">
        <v>970</v>
      </c>
      <c r="C16" t="s">
        <v>261</v>
      </c>
      <c r="D16" t="s">
        <v>970</v>
      </c>
    </row>
    <row r="17" spans="1:5" ht="12.75">
      <c r="A17" t="s">
        <v>971</v>
      </c>
      <c r="B17" t="s">
        <v>972</v>
      </c>
      <c r="C17" t="s">
        <v>261</v>
      </c>
      <c r="D17" t="s">
        <v>972</v>
      </c>
    </row>
    <row r="18" spans="1:5" ht="12.75">
      <c r="A18" t="s">
        <v>973</v>
      </c>
      <c r="B18" t="s">
        <v>261</v>
      </c>
      <c r="C18" t="s">
        <v>261</v>
      </c>
      <c r="D18" t="s">
        <v>261</v>
      </c>
    </row>
    <row r="19" spans="1:5" ht="12.75">
      <c r="A19" t="s">
        <v>974</v>
      </c>
      <c r="B19" t="s">
        <v>975</v>
      </c>
      <c r="C19" t="s">
        <v>261</v>
      </c>
      <c r="D19" t="s">
        <v>975</v>
      </c>
    </row>
    <row r="20" spans="1:5" ht="12.75">
      <c r="A20" t="s">
        <v>976</v>
      </c>
      <c r="B20" t="s">
        <v>977</v>
      </c>
      <c r="C20" t="s">
        <v>261</v>
      </c>
      <c r="D20" t="s">
        <v>977</v>
      </c>
    </row>
    <row r="21" spans="1:5" ht="12.75">
      <c r="A21" t="s">
        <v>978</v>
      </c>
      <c r="B21" t="s">
        <v>979</v>
      </c>
      <c r="C21" t="s">
        <v>261</v>
      </c>
      <c r="D21" t="s">
        <v>979</v>
      </c>
    </row>
    <row r="22" spans="1:5" ht="12.75">
      <c r="A22" t="s">
        <v>980</v>
      </c>
      <c r="B22" t="s">
        <v>261</v>
      </c>
      <c r="C22" t="s">
        <v>261</v>
      </c>
      <c r="D22" t="s">
        <v>261</v>
      </c>
    </row>
    <row r="23" spans="1:5" ht="12.75">
      <c r="A23" t="s">
        <v>981</v>
      </c>
      <c r="B23" t="s">
        <v>982</v>
      </c>
      <c r="C23" t="s">
        <v>261</v>
      </c>
      <c r="D23" t="s">
        <v>982</v>
      </c>
    </row>
    <row r="24" spans="1:5" ht="12.75">
      <c r="A24" t="s">
        <v>983</v>
      </c>
      <c r="B24" t="s">
        <v>984</v>
      </c>
      <c r="C24" t="s">
        <v>261</v>
      </c>
      <c r="D24" t="s">
        <v>984</v>
      </c>
    </row>
    <row r="25" spans="1:5" ht="12.75">
      <c r="A25" t="s">
        <v>985</v>
      </c>
      <c r="B25" t="s">
        <v>986</v>
      </c>
      <c r="C25" t="s">
        <v>261</v>
      </c>
      <c r="D25" t="s">
        <v>986</v>
      </c>
    </row>
    <row r="26" spans="1:5" ht="12.75">
      <c r="A26" t="s">
        <v>987</v>
      </c>
      <c r="B26" t="s">
        <v>261</v>
      </c>
      <c r="C26" t="s">
        <v>261</v>
      </c>
      <c r="D26" t="s">
        <v>261</v>
      </c>
    </row>
    <row r="27" spans="1:5" ht="12.75">
      <c r="A27" t="s">
        <v>988</v>
      </c>
      <c r="B27" t="s">
        <v>989</v>
      </c>
      <c r="C27" t="s">
        <v>261</v>
      </c>
      <c r="D27" t="s">
        <v>989</v>
      </c>
    </row>
    <row r="28" spans="1:5" ht="12.75">
      <c r="A28" s="2" t="s">
        <v>520</v>
      </c>
      <c r="B28" s="2" t="s">
        <v>990</v>
      </c>
      <c r="C28" s="2" t="s">
        <v>261</v>
      </c>
      <c r="D28" s="2" t="s">
        <v>991</v>
      </c>
    </row>
    <row r="29" spans="1:5" ht="12.75">
      <c r="A29" t="s">
        <v>992</v>
      </c>
      <c r="B29" t="s">
        <v>993</v>
      </c>
      <c r="C29" t="s">
        <v>261</v>
      </c>
      <c r="D29" t="s">
        <v>993</v>
      </c>
    </row>
    <row r="30" spans="1:5" ht="12.75">
      <c r="A30" s="2" t="s">
        <v>994</v>
      </c>
      <c r="B30" s="2" t="s">
        <v>995</v>
      </c>
      <c r="C30" s="2" t="s">
        <v>261</v>
      </c>
      <c r="D30" s="2" t="s">
        <v>996</v>
      </c>
    </row>
  </sheetData>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9"/>
  <sheetViews>
    <sheetView workbookViewId="0" topLeftCell="A1">
      <selection activeCell="A1" sqref="A1"/>
    </sheetView>
  </sheetViews>
  <sheetFormatPr defaultColWidth="9.140625" defaultRowHeight="12.75"/>
  <sheetData>
    <row r="1" ht="12.75">
      <c r="A1" s="1" t="s">
        <v>116</v>
      </c>
    </row>
    <row r="2" ht="12.75">
      <c r="A2" s="2" t="s">
        <v>88</v>
      </c>
    </row>
    <row r="3" ht="12.75">
      <c r="A3" s="2" t="s">
        <v>89</v>
      </c>
    </row>
    <row r="4" ht="12.75">
      <c r="A4" s="2" t="s">
        <v>90</v>
      </c>
    </row>
    <row r="6" spans="2:17" ht="12.75">
      <c r="B6" s="4" t="s">
        <v>117</v>
      </c>
      <c r="E6" s="4" t="s">
        <v>118</v>
      </c>
      <c r="H6" s="4" t="s">
        <v>119</v>
      </c>
      <c r="K6" s="2" t="s">
        <v>120</v>
      </c>
      <c r="N6" s="2" t="s">
        <v>121</v>
      </c>
      <c r="Q6" s="2" t="s">
        <v>122</v>
      </c>
    </row>
    <row r="7" spans="1:19" ht="12.75">
      <c r="A7" t="s">
        <v>111</v>
      </c>
      <c r="B7" s="3" t="s">
        <v>123</v>
      </c>
      <c r="C7" s="3" t="s">
        <v>123</v>
      </c>
      <c r="D7" s="3" t="s">
        <v>124</v>
      </c>
      <c r="E7" s="3">
        <v>90297</v>
      </c>
      <c r="F7" s="3">
        <v>93980</v>
      </c>
      <c r="G7" s="3">
        <v>87907</v>
      </c>
      <c r="H7" s="3">
        <v>46492</v>
      </c>
      <c r="I7" s="3">
        <v>47272</v>
      </c>
      <c r="J7" s="3">
        <v>47724</v>
      </c>
      <c r="K7" s="3">
        <v>43806</v>
      </c>
      <c r="L7" s="3">
        <v>46709</v>
      </c>
      <c r="M7" s="3">
        <v>40182</v>
      </c>
      <c r="N7" s="3">
        <v>0</v>
      </c>
      <c r="O7" s="3">
        <v>0</v>
      </c>
      <c r="P7" s="3">
        <v>0</v>
      </c>
      <c r="Q7" s="3">
        <v>0</v>
      </c>
      <c r="R7" s="3">
        <v>0</v>
      </c>
      <c r="S7" s="3">
        <v>0</v>
      </c>
    </row>
    <row r="8" spans="1:19" ht="12.75">
      <c r="A8" t="s">
        <v>109</v>
      </c>
      <c r="B8" s="3" t="s">
        <v>125</v>
      </c>
      <c r="C8" s="3" t="s">
        <v>126</v>
      </c>
      <c r="D8" s="3" t="s">
        <v>127</v>
      </c>
      <c r="E8" s="3">
        <v>72595</v>
      </c>
      <c r="F8" s="3">
        <v>76209</v>
      </c>
      <c r="G8" s="3">
        <v>66170</v>
      </c>
      <c r="H8" s="3">
        <v>45020</v>
      </c>
      <c r="I8" s="3">
        <v>48220</v>
      </c>
      <c r="J8" s="3">
        <v>46936</v>
      </c>
      <c r="K8" s="3">
        <v>27575</v>
      </c>
      <c r="L8" s="3">
        <v>27989</v>
      </c>
      <c r="M8" s="3">
        <v>19235</v>
      </c>
      <c r="N8" s="3">
        <v>0</v>
      </c>
      <c r="O8" s="3">
        <v>0</v>
      </c>
      <c r="P8" s="3">
        <v>0</v>
      </c>
      <c r="Q8" s="3">
        <v>0</v>
      </c>
      <c r="R8" s="3">
        <v>0</v>
      </c>
      <c r="S8" s="3">
        <v>0</v>
      </c>
    </row>
    <row r="9" spans="1:19" ht="12.75">
      <c r="A9" t="s">
        <v>108</v>
      </c>
      <c r="B9" s="3" t="s">
        <v>128</v>
      </c>
      <c r="C9" s="3" t="s">
        <v>129</v>
      </c>
      <c r="D9" s="3" t="s">
        <v>130</v>
      </c>
      <c r="E9" s="3">
        <v>75732</v>
      </c>
      <c r="F9" s="3">
        <v>82346</v>
      </c>
      <c r="G9" s="3">
        <v>82252</v>
      </c>
      <c r="H9" s="3">
        <v>44735</v>
      </c>
      <c r="I9" s="3">
        <v>46652</v>
      </c>
      <c r="J9" s="3">
        <v>47383</v>
      </c>
      <c r="K9" s="3">
        <v>30997</v>
      </c>
      <c r="L9" s="3">
        <v>35694</v>
      </c>
      <c r="M9" s="3">
        <v>34869</v>
      </c>
      <c r="N9" s="3">
        <v>0</v>
      </c>
      <c r="O9" s="3">
        <v>0</v>
      </c>
      <c r="P9" s="3">
        <v>0</v>
      </c>
      <c r="Q9" s="3">
        <v>0</v>
      </c>
      <c r="R9" s="3">
        <v>0</v>
      </c>
      <c r="S9" s="3">
        <v>0</v>
      </c>
    </row>
    <row r="10" spans="1:19" ht="12.75">
      <c r="A10" t="s">
        <v>103</v>
      </c>
      <c r="B10" s="3" t="s">
        <v>131</v>
      </c>
      <c r="C10" s="3" t="s">
        <v>132</v>
      </c>
      <c r="D10" s="3" t="s">
        <v>125</v>
      </c>
      <c r="E10" s="3">
        <v>74382</v>
      </c>
      <c r="F10" s="3">
        <v>64261</v>
      </c>
      <c r="G10" s="3">
        <v>72301</v>
      </c>
      <c r="H10" s="3">
        <v>47698</v>
      </c>
      <c r="I10" s="3">
        <v>46544</v>
      </c>
      <c r="J10" s="3">
        <v>48522</v>
      </c>
      <c r="K10" s="3">
        <v>26684</v>
      </c>
      <c r="L10" s="3">
        <v>17718</v>
      </c>
      <c r="M10" s="3">
        <v>23780</v>
      </c>
      <c r="N10" s="3">
        <v>0</v>
      </c>
      <c r="O10" s="3">
        <v>0</v>
      </c>
      <c r="P10" s="3">
        <v>0</v>
      </c>
      <c r="Q10" s="3">
        <v>0</v>
      </c>
      <c r="R10" s="3">
        <v>0</v>
      </c>
      <c r="S10" s="3">
        <v>0</v>
      </c>
    </row>
    <row r="11" spans="1:19" ht="12.75">
      <c r="A11" t="s">
        <v>133</v>
      </c>
      <c r="B11" s="3" t="s">
        <v>134</v>
      </c>
      <c r="C11" s="3" t="s">
        <v>135</v>
      </c>
      <c r="D11">
        <v>0</v>
      </c>
      <c r="E11" s="3">
        <v>76093</v>
      </c>
      <c r="F11" s="3">
        <v>73982</v>
      </c>
      <c r="G11" s="3">
        <v>0</v>
      </c>
      <c r="H11" s="3">
        <v>46739</v>
      </c>
      <c r="I11" s="3">
        <v>46668</v>
      </c>
      <c r="J11" s="3">
        <v>0</v>
      </c>
      <c r="K11" s="3">
        <v>29355</v>
      </c>
      <c r="L11" s="3">
        <v>27314</v>
      </c>
      <c r="M11" s="3">
        <v>0</v>
      </c>
      <c r="N11" s="3">
        <v>0</v>
      </c>
      <c r="O11" s="3">
        <v>0</v>
      </c>
      <c r="P11" s="3">
        <v>0</v>
      </c>
      <c r="Q11" s="3">
        <v>0</v>
      </c>
      <c r="R11" s="3">
        <v>0</v>
      </c>
      <c r="S11" s="3">
        <v>0</v>
      </c>
    </row>
    <row r="12" spans="1:19" ht="12.75">
      <c r="A12" t="s">
        <v>98</v>
      </c>
      <c r="B12" s="3" t="s">
        <v>136</v>
      </c>
      <c r="C12" s="3" t="s">
        <v>137</v>
      </c>
      <c r="D12" s="3" t="s">
        <v>138</v>
      </c>
      <c r="E12" s="3">
        <v>86088</v>
      </c>
      <c r="F12" s="3">
        <v>88601</v>
      </c>
      <c r="G12" s="3">
        <v>86682</v>
      </c>
      <c r="H12" s="3">
        <v>49346</v>
      </c>
      <c r="I12" s="3">
        <v>48910</v>
      </c>
      <c r="J12" s="3">
        <v>48676</v>
      </c>
      <c r="K12" s="3">
        <v>36742</v>
      </c>
      <c r="L12" s="3">
        <v>39690</v>
      </c>
      <c r="M12" s="3">
        <v>38006</v>
      </c>
      <c r="N12" s="3">
        <v>0</v>
      </c>
      <c r="O12" s="3">
        <v>0</v>
      </c>
      <c r="P12" s="3">
        <v>0</v>
      </c>
      <c r="Q12" s="3">
        <v>0</v>
      </c>
      <c r="R12" s="3">
        <v>0</v>
      </c>
      <c r="S12" s="3">
        <v>0</v>
      </c>
    </row>
    <row r="13" spans="1:19" ht="12.75">
      <c r="A13" s="2" t="s">
        <v>11</v>
      </c>
      <c r="B13" s="2" t="s">
        <v>95</v>
      </c>
      <c r="C13" s="2" t="s">
        <v>96</v>
      </c>
      <c r="D13" s="2" t="s">
        <v>4</v>
      </c>
      <c r="E13" s="2" t="s">
        <v>95</v>
      </c>
      <c r="F13" s="2" t="s">
        <v>96</v>
      </c>
      <c r="G13" s="2" t="s">
        <v>4</v>
      </c>
      <c r="H13" s="2" t="s">
        <v>95</v>
      </c>
      <c r="I13" s="2" t="s">
        <v>96</v>
      </c>
      <c r="J13" s="2" t="s">
        <v>4</v>
      </c>
      <c r="K13" s="2" t="s">
        <v>95</v>
      </c>
      <c r="L13" s="2" t="s">
        <v>96</v>
      </c>
      <c r="M13" s="2" t="s">
        <v>4</v>
      </c>
      <c r="N13" s="2" t="s">
        <v>95</v>
      </c>
      <c r="O13" s="2" t="s">
        <v>96</v>
      </c>
      <c r="P13" s="2" t="s">
        <v>4</v>
      </c>
      <c r="Q13" s="2" t="s">
        <v>95</v>
      </c>
      <c r="R13" s="2" t="s">
        <v>96</v>
      </c>
      <c r="S13" s="2" t="s">
        <v>4</v>
      </c>
    </row>
    <row r="14" spans="1:19" ht="12.75">
      <c r="A14" t="s">
        <v>97</v>
      </c>
      <c r="B14" s="3" t="s">
        <v>139</v>
      </c>
      <c r="C14" s="3" t="s">
        <v>140</v>
      </c>
      <c r="D14" s="3" t="s">
        <v>125</v>
      </c>
      <c r="E14" s="3">
        <v>131545</v>
      </c>
      <c r="F14" s="3">
        <v>139067</v>
      </c>
      <c r="G14" s="3">
        <v>139444</v>
      </c>
      <c r="H14" s="3">
        <v>131545</v>
      </c>
      <c r="I14" s="3">
        <v>139067</v>
      </c>
      <c r="J14" s="3">
        <v>139444</v>
      </c>
      <c r="K14" s="3">
        <v>0</v>
      </c>
      <c r="L14" s="3">
        <v>0</v>
      </c>
      <c r="M14" s="3">
        <v>0</v>
      </c>
      <c r="N14" s="3">
        <v>0</v>
      </c>
      <c r="O14" s="3">
        <v>0</v>
      </c>
      <c r="P14" s="3">
        <v>0</v>
      </c>
      <c r="Q14" s="3">
        <v>0</v>
      </c>
      <c r="R14" s="3">
        <v>0</v>
      </c>
      <c r="S14" s="3">
        <v>0</v>
      </c>
    </row>
    <row r="15" spans="1:19" ht="12.75">
      <c r="A15" t="s">
        <v>99</v>
      </c>
      <c r="B15">
        <v>0</v>
      </c>
      <c r="C15">
        <v>0</v>
      </c>
      <c r="D15" s="3" t="s">
        <v>141</v>
      </c>
      <c r="E15" s="3">
        <v>0</v>
      </c>
      <c r="F15" s="3">
        <v>0</v>
      </c>
      <c r="G15" s="3">
        <v>79029</v>
      </c>
      <c r="H15" s="3">
        <v>0</v>
      </c>
      <c r="I15" s="3">
        <v>0</v>
      </c>
      <c r="J15" s="3">
        <v>47894</v>
      </c>
      <c r="K15" s="3">
        <v>0</v>
      </c>
      <c r="L15" s="3">
        <v>0</v>
      </c>
      <c r="M15" s="3">
        <v>31135</v>
      </c>
      <c r="N15" s="3">
        <v>0</v>
      </c>
      <c r="O15" s="3">
        <v>0</v>
      </c>
      <c r="P15" s="3">
        <v>0</v>
      </c>
      <c r="Q15" s="3">
        <v>0</v>
      </c>
      <c r="R15" s="3">
        <v>0</v>
      </c>
      <c r="S15" s="3">
        <v>0</v>
      </c>
    </row>
    <row r="16" spans="1:19" ht="12.75">
      <c r="A16" t="s">
        <v>100</v>
      </c>
      <c r="B16">
        <v>0</v>
      </c>
      <c r="C16">
        <v>0</v>
      </c>
      <c r="D16" s="3" t="s">
        <v>142</v>
      </c>
      <c r="E16" s="3">
        <v>0</v>
      </c>
      <c r="F16" s="3">
        <v>0</v>
      </c>
      <c r="G16" s="3">
        <v>75814</v>
      </c>
      <c r="H16" s="3">
        <v>0</v>
      </c>
      <c r="I16" s="3">
        <v>0</v>
      </c>
      <c r="J16" s="3">
        <v>46898</v>
      </c>
      <c r="K16" s="3">
        <v>0</v>
      </c>
      <c r="L16" s="3">
        <v>0</v>
      </c>
      <c r="M16" s="3">
        <v>28915</v>
      </c>
      <c r="N16" s="3">
        <v>0</v>
      </c>
      <c r="O16" s="3">
        <v>0</v>
      </c>
      <c r="P16" s="3">
        <v>0</v>
      </c>
      <c r="Q16" s="3">
        <v>0</v>
      </c>
      <c r="R16" s="3">
        <v>0</v>
      </c>
      <c r="S16" s="3">
        <v>0</v>
      </c>
    </row>
    <row r="17" spans="1:19" ht="12.75">
      <c r="A17" t="s">
        <v>101</v>
      </c>
      <c r="B17">
        <v>0</v>
      </c>
      <c r="C17">
        <v>0</v>
      </c>
      <c r="D17" s="3" t="s">
        <v>143</v>
      </c>
      <c r="E17" s="3">
        <v>0</v>
      </c>
      <c r="F17" s="3">
        <v>0</v>
      </c>
      <c r="G17" s="3">
        <v>48722</v>
      </c>
      <c r="H17" s="3">
        <v>0</v>
      </c>
      <c r="I17" s="3">
        <v>0</v>
      </c>
      <c r="J17" s="3">
        <v>45452</v>
      </c>
      <c r="K17" s="3">
        <v>0</v>
      </c>
      <c r="L17" s="3">
        <v>0</v>
      </c>
      <c r="M17" s="3">
        <v>3270</v>
      </c>
      <c r="N17" s="3">
        <v>0</v>
      </c>
      <c r="O17" s="3">
        <v>0</v>
      </c>
      <c r="P17" s="3">
        <v>0</v>
      </c>
      <c r="Q17" s="3">
        <v>0</v>
      </c>
      <c r="R17" s="3">
        <v>0</v>
      </c>
      <c r="S17" s="3">
        <v>0</v>
      </c>
    </row>
    <row r="18" spans="1:19" ht="12.75">
      <c r="A18" t="s">
        <v>102</v>
      </c>
      <c r="B18">
        <v>0</v>
      </c>
      <c r="C18">
        <v>0</v>
      </c>
      <c r="D18" s="3" t="s">
        <v>144</v>
      </c>
      <c r="E18" s="3">
        <v>0</v>
      </c>
      <c r="F18" s="3">
        <v>0</v>
      </c>
      <c r="G18" s="3">
        <v>51982</v>
      </c>
      <c r="H18" s="3">
        <v>0</v>
      </c>
      <c r="I18" s="3">
        <v>0</v>
      </c>
      <c r="J18" s="3">
        <v>45040</v>
      </c>
      <c r="K18" s="3">
        <v>0</v>
      </c>
      <c r="L18" s="3">
        <v>0</v>
      </c>
      <c r="M18" s="3">
        <v>6941</v>
      </c>
      <c r="N18" s="3">
        <v>0</v>
      </c>
      <c r="O18" s="3">
        <v>0</v>
      </c>
      <c r="P18" s="3">
        <v>0</v>
      </c>
      <c r="Q18" s="3">
        <v>0</v>
      </c>
      <c r="R18" s="3">
        <v>0</v>
      </c>
      <c r="S18" s="3">
        <v>0</v>
      </c>
    </row>
    <row r="19" spans="1:19" ht="12.75">
      <c r="A19" t="s">
        <v>104</v>
      </c>
      <c r="B19" s="3" t="s">
        <v>145</v>
      </c>
      <c r="C19" s="3" t="s">
        <v>146</v>
      </c>
      <c r="D19" s="3" t="s">
        <v>147</v>
      </c>
      <c r="E19" s="3">
        <v>36883</v>
      </c>
      <c r="F19" s="3">
        <v>36620</v>
      </c>
      <c r="G19" s="3">
        <v>36348</v>
      </c>
      <c r="H19" s="3">
        <v>28697</v>
      </c>
      <c r="I19" s="3">
        <v>27883</v>
      </c>
      <c r="J19" s="3">
        <v>27878</v>
      </c>
      <c r="K19" s="3">
        <v>8186</v>
      </c>
      <c r="L19" s="3">
        <v>8736</v>
      </c>
      <c r="M19" s="3">
        <v>8470</v>
      </c>
      <c r="N19" s="3">
        <v>0</v>
      </c>
      <c r="O19" s="3">
        <v>0</v>
      </c>
      <c r="P19" s="3">
        <v>0</v>
      </c>
      <c r="Q19" s="3">
        <v>0</v>
      </c>
      <c r="R19" s="3">
        <v>0</v>
      </c>
      <c r="S19" s="3">
        <v>0</v>
      </c>
    </row>
    <row r="20" spans="1:19" ht="12.75">
      <c r="A20" t="s">
        <v>105</v>
      </c>
      <c r="B20" s="3" t="s">
        <v>148</v>
      </c>
      <c r="C20" s="3" t="s">
        <v>149</v>
      </c>
      <c r="D20" s="3" t="s">
        <v>150</v>
      </c>
      <c r="E20" s="3">
        <v>39713</v>
      </c>
      <c r="F20" s="3">
        <v>42429</v>
      </c>
      <c r="G20" s="3">
        <v>38167</v>
      </c>
      <c r="H20" s="3">
        <v>30182</v>
      </c>
      <c r="I20" s="3">
        <v>29209</v>
      </c>
      <c r="J20" s="3">
        <v>28544</v>
      </c>
      <c r="K20" s="3">
        <v>9532</v>
      </c>
      <c r="L20" s="3">
        <v>13220</v>
      </c>
      <c r="M20" s="3">
        <v>9624</v>
      </c>
      <c r="N20" s="3">
        <v>0</v>
      </c>
      <c r="O20" s="3">
        <v>0</v>
      </c>
      <c r="P20" s="3">
        <v>0</v>
      </c>
      <c r="Q20" s="3">
        <v>0</v>
      </c>
      <c r="R20" s="3">
        <v>0</v>
      </c>
      <c r="S20" s="3">
        <v>0</v>
      </c>
    </row>
    <row r="21" spans="1:19" ht="12.75">
      <c r="A21" t="s">
        <v>106</v>
      </c>
      <c r="B21" s="3" t="s">
        <v>131</v>
      </c>
      <c r="C21" s="3" t="s">
        <v>131</v>
      </c>
      <c r="D21" s="3" t="s">
        <v>151</v>
      </c>
      <c r="E21" s="3">
        <v>29337</v>
      </c>
      <c r="F21" s="3">
        <v>28268</v>
      </c>
      <c r="G21" s="3">
        <v>33624</v>
      </c>
      <c r="H21" s="3">
        <v>26760</v>
      </c>
      <c r="I21" s="3">
        <v>26761</v>
      </c>
      <c r="J21" s="3">
        <v>27391</v>
      </c>
      <c r="K21" s="3">
        <v>2577</v>
      </c>
      <c r="L21" s="3">
        <v>1507</v>
      </c>
      <c r="M21" s="3">
        <v>6233</v>
      </c>
      <c r="N21" s="3">
        <v>0</v>
      </c>
      <c r="O21" s="3">
        <v>0</v>
      </c>
      <c r="P21" s="3">
        <v>0</v>
      </c>
      <c r="Q21" s="3">
        <v>0</v>
      </c>
      <c r="R21" s="3">
        <v>0</v>
      </c>
      <c r="S21" s="3">
        <v>0</v>
      </c>
    </row>
    <row r="22" spans="1:19" ht="12.75">
      <c r="A22" t="s">
        <v>107</v>
      </c>
      <c r="B22" s="3" t="s">
        <v>152</v>
      </c>
      <c r="C22" s="3" t="s">
        <v>153</v>
      </c>
      <c r="D22" s="3" t="s">
        <v>154</v>
      </c>
      <c r="E22" s="3">
        <v>31435</v>
      </c>
      <c r="F22" s="3">
        <v>29808</v>
      </c>
      <c r="G22" s="3">
        <v>28890</v>
      </c>
      <c r="H22" s="3">
        <v>27184</v>
      </c>
      <c r="I22" s="3">
        <v>27012</v>
      </c>
      <c r="J22" s="3">
        <v>26292</v>
      </c>
      <c r="K22" s="3">
        <v>4251</v>
      </c>
      <c r="L22" s="3">
        <v>2796</v>
      </c>
      <c r="M22" s="3">
        <v>2598</v>
      </c>
      <c r="N22" s="3">
        <v>0</v>
      </c>
      <c r="O22" s="3">
        <v>0</v>
      </c>
      <c r="P22" s="3">
        <v>0</v>
      </c>
      <c r="Q22" s="3">
        <v>0</v>
      </c>
      <c r="R22" s="3">
        <v>0</v>
      </c>
      <c r="S22" s="3">
        <v>0</v>
      </c>
    </row>
    <row r="23" spans="1:19" ht="12.75">
      <c r="A23" t="s">
        <v>110</v>
      </c>
      <c r="B23" s="3" t="s">
        <v>155</v>
      </c>
      <c r="C23" s="3" t="s">
        <v>156</v>
      </c>
      <c r="D23" s="3" t="s">
        <v>157</v>
      </c>
      <c r="E23" s="3">
        <v>35204</v>
      </c>
      <c r="F23" s="3">
        <v>38481</v>
      </c>
      <c r="G23" s="3">
        <v>36711</v>
      </c>
      <c r="H23" s="3">
        <v>24395</v>
      </c>
      <c r="I23" s="3">
        <v>24005</v>
      </c>
      <c r="J23" s="3">
        <v>23721</v>
      </c>
      <c r="K23" s="3">
        <v>10809</v>
      </c>
      <c r="L23" s="3">
        <v>14476</v>
      </c>
      <c r="M23" s="3">
        <v>12990</v>
      </c>
      <c r="N23" s="3">
        <v>0</v>
      </c>
      <c r="O23" s="3">
        <v>0</v>
      </c>
      <c r="P23" s="3">
        <v>0</v>
      </c>
      <c r="Q23" s="3">
        <v>0</v>
      </c>
      <c r="R23" s="3">
        <v>0</v>
      </c>
      <c r="S23" s="3">
        <v>0</v>
      </c>
    </row>
    <row r="24" spans="1:19" ht="12.75">
      <c r="A24" t="s">
        <v>112</v>
      </c>
      <c r="B24" s="3" t="s">
        <v>158</v>
      </c>
      <c r="C24" s="3" t="s">
        <v>159</v>
      </c>
      <c r="D24" s="3" t="s">
        <v>160</v>
      </c>
      <c r="E24" s="3">
        <v>33346</v>
      </c>
      <c r="F24" s="3">
        <v>36046</v>
      </c>
      <c r="G24" s="3">
        <v>33508</v>
      </c>
      <c r="H24" s="3">
        <v>26769</v>
      </c>
      <c r="I24" s="3">
        <v>25782</v>
      </c>
      <c r="J24" s="3">
        <v>25839</v>
      </c>
      <c r="K24" s="3">
        <v>6577</v>
      </c>
      <c r="L24" s="3">
        <v>10264</v>
      </c>
      <c r="M24" s="3">
        <v>7669</v>
      </c>
      <c r="N24" s="3">
        <v>0</v>
      </c>
      <c r="O24" s="3">
        <v>0</v>
      </c>
      <c r="P24" s="3">
        <v>0</v>
      </c>
      <c r="Q24" s="3">
        <v>0</v>
      </c>
      <c r="R24" s="3">
        <v>0</v>
      </c>
      <c r="S24" s="3">
        <v>0</v>
      </c>
    </row>
    <row r="25" spans="2:19" ht="12.75">
      <c r="B25" s="3" t="s">
        <v>161</v>
      </c>
      <c r="C25" s="3" t="s">
        <v>162</v>
      </c>
      <c r="D25" s="3" t="s">
        <v>163</v>
      </c>
      <c r="E25" s="3">
        <v>78889</v>
      </c>
      <c r="F25" s="3">
        <v>79186</v>
      </c>
      <c r="G25" s="3">
        <v>76291</v>
      </c>
      <c r="H25" s="3">
        <v>50413</v>
      </c>
      <c r="I25" s="3">
        <v>48946</v>
      </c>
      <c r="J25" s="3">
        <v>48141</v>
      </c>
      <c r="K25" s="3">
        <v>28475</v>
      </c>
      <c r="L25" s="3">
        <v>30239</v>
      </c>
      <c r="M25" s="3">
        <v>28150</v>
      </c>
      <c r="N25" s="3">
        <v>0</v>
      </c>
      <c r="O25" s="3">
        <v>0</v>
      </c>
      <c r="P25" s="3">
        <v>0</v>
      </c>
      <c r="Q25" s="3">
        <v>0</v>
      </c>
      <c r="R25" s="3">
        <v>0</v>
      </c>
      <c r="S25" s="3">
        <v>0</v>
      </c>
    </row>
    <row r="27" ht="12.75">
      <c r="A27" s="2" t="s">
        <v>164</v>
      </c>
    </row>
    <row r="28" ht="12.75">
      <c r="A28" s="2" t="s">
        <v>165</v>
      </c>
    </row>
    <row r="29" ht="12.75">
      <c r="A29" s="2" t="s">
        <v>166</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27"/>
  <sheetViews>
    <sheetView workbookViewId="0" topLeftCell="A1">
      <selection activeCell="A1" sqref="A1"/>
    </sheetView>
  </sheetViews>
  <sheetFormatPr defaultColWidth="9.140625" defaultRowHeight="12.75"/>
  <sheetData>
    <row r="1" ht="12.75">
      <c r="A1" s="1" t="s">
        <v>167</v>
      </c>
    </row>
    <row r="2" ht="12.75">
      <c r="A2" s="2" t="s">
        <v>88</v>
      </c>
    </row>
    <row r="3" ht="12.75">
      <c r="A3" s="2" t="s">
        <v>89</v>
      </c>
    </row>
    <row r="4" ht="12.75">
      <c r="A4" s="2" t="s">
        <v>90</v>
      </c>
    </row>
    <row r="5" spans="1:5" ht="12.75">
      <c r="A5" s="4" t="s">
        <v>168</v>
      </c>
      <c r="E5" s="4" t="s">
        <v>169</v>
      </c>
    </row>
    <row r="6" spans="1:11" ht="12.75">
      <c r="A6" s="2" t="s">
        <v>170</v>
      </c>
      <c r="E6" s="2" t="s">
        <v>171</v>
      </c>
      <c r="H6" s="2" t="s">
        <v>172</v>
      </c>
      <c r="K6" s="2" t="s">
        <v>173</v>
      </c>
    </row>
    <row r="7" spans="1:13" ht="12.75">
      <c r="A7" t="s">
        <v>111</v>
      </c>
      <c r="B7">
        <v>10</v>
      </c>
      <c r="C7">
        <v>8</v>
      </c>
      <c r="D7">
        <v>8</v>
      </c>
      <c r="E7">
        <v>30.4</v>
      </c>
      <c r="F7">
        <v>27.63</v>
      </c>
      <c r="G7">
        <v>22.5</v>
      </c>
      <c r="H7">
        <v>1.7</v>
      </c>
      <c r="I7">
        <v>13.13</v>
      </c>
      <c r="J7">
        <v>2.5</v>
      </c>
      <c r="K7">
        <v>41.5</v>
      </c>
      <c r="L7">
        <v>43.88</v>
      </c>
      <c r="M7">
        <v>23.63</v>
      </c>
    </row>
    <row r="8" spans="1:13" ht="12.75">
      <c r="A8" t="s">
        <v>109</v>
      </c>
      <c r="B8">
        <v>2</v>
      </c>
      <c r="C8">
        <v>3</v>
      </c>
      <c r="D8">
        <v>4</v>
      </c>
      <c r="E8">
        <v>32.5</v>
      </c>
      <c r="F8">
        <v>16.67</v>
      </c>
      <c r="G8">
        <v>22.5</v>
      </c>
      <c r="H8">
        <v>2.5</v>
      </c>
      <c r="I8">
        <v>1.33</v>
      </c>
      <c r="J8">
        <v>5.75</v>
      </c>
      <c r="K8">
        <v>0</v>
      </c>
      <c r="L8">
        <v>0.33</v>
      </c>
      <c r="M8">
        <v>0.25</v>
      </c>
    </row>
    <row r="9" spans="1:13" ht="12.75">
      <c r="A9" t="s">
        <v>108</v>
      </c>
      <c r="B9">
        <v>5</v>
      </c>
      <c r="C9">
        <v>6</v>
      </c>
      <c r="D9">
        <v>4</v>
      </c>
      <c r="E9">
        <v>20.6</v>
      </c>
      <c r="F9">
        <v>15.83</v>
      </c>
      <c r="G9">
        <v>36.5</v>
      </c>
      <c r="H9">
        <v>2.4</v>
      </c>
      <c r="I9">
        <v>11.17</v>
      </c>
      <c r="J9">
        <v>1</v>
      </c>
      <c r="K9">
        <v>55</v>
      </c>
      <c r="L9">
        <v>48.83</v>
      </c>
      <c r="M9">
        <v>86.25</v>
      </c>
    </row>
    <row r="10" spans="1:13" ht="12.75">
      <c r="A10" t="s">
        <v>103</v>
      </c>
      <c r="B10">
        <v>1</v>
      </c>
      <c r="C10">
        <v>2</v>
      </c>
      <c r="D10">
        <v>2</v>
      </c>
      <c r="E10">
        <v>37</v>
      </c>
      <c r="F10">
        <v>8.5</v>
      </c>
      <c r="G10">
        <v>22</v>
      </c>
      <c r="H10">
        <v>0</v>
      </c>
      <c r="I10">
        <v>16.5</v>
      </c>
      <c r="J10">
        <v>1.5</v>
      </c>
      <c r="K10">
        <v>121</v>
      </c>
      <c r="L10">
        <v>55.5</v>
      </c>
      <c r="M10">
        <v>70.5</v>
      </c>
    </row>
    <row r="11" spans="1:13" ht="12.75">
      <c r="A11" t="s">
        <v>133</v>
      </c>
      <c r="B11">
        <v>25</v>
      </c>
      <c r="C11">
        <v>36</v>
      </c>
      <c r="D11">
        <v>0</v>
      </c>
      <c r="E11">
        <v>26.24</v>
      </c>
      <c r="F11">
        <v>17.19</v>
      </c>
      <c r="G11">
        <v>0</v>
      </c>
      <c r="H11">
        <v>6.68</v>
      </c>
      <c r="I11">
        <v>9.61</v>
      </c>
      <c r="J11">
        <v>0</v>
      </c>
      <c r="K11">
        <v>15.08</v>
      </c>
      <c r="L11">
        <v>20.39</v>
      </c>
      <c r="M11">
        <v>0</v>
      </c>
    </row>
    <row r="12" spans="1:13" ht="12.75">
      <c r="A12" t="s">
        <v>98</v>
      </c>
      <c r="B12">
        <v>312</v>
      </c>
      <c r="C12">
        <v>326</v>
      </c>
      <c r="D12">
        <v>335</v>
      </c>
      <c r="E12">
        <v>28.36</v>
      </c>
      <c r="F12">
        <v>28.23</v>
      </c>
      <c r="G12">
        <v>26.08</v>
      </c>
      <c r="H12">
        <v>7.46</v>
      </c>
      <c r="I12">
        <v>9.44</v>
      </c>
      <c r="J12">
        <v>6.99</v>
      </c>
      <c r="K12">
        <v>23.96</v>
      </c>
      <c r="L12">
        <v>40.09</v>
      </c>
      <c r="M12">
        <v>40.28</v>
      </c>
    </row>
    <row r="13" spans="1:13" ht="12.75">
      <c r="A13" s="2" t="s">
        <v>11</v>
      </c>
      <c r="B13" s="2" t="s">
        <v>95</v>
      </c>
      <c r="C13" s="2" t="s">
        <v>96</v>
      </c>
      <c r="D13" s="2" t="s">
        <v>4</v>
      </c>
      <c r="E13" s="2" t="s">
        <v>95</v>
      </c>
      <c r="F13" s="2" t="s">
        <v>96</v>
      </c>
      <c r="G13" s="2" t="s">
        <v>4</v>
      </c>
      <c r="H13" s="2" t="s">
        <v>95</v>
      </c>
      <c r="I13" s="2" t="s">
        <v>96</v>
      </c>
      <c r="J13" s="2" t="s">
        <v>4</v>
      </c>
      <c r="K13" s="2" t="s">
        <v>95</v>
      </c>
      <c r="L13" s="2" t="s">
        <v>96</v>
      </c>
      <c r="M13" s="2" t="s">
        <v>4</v>
      </c>
    </row>
    <row r="14" spans="1:13" ht="12.75">
      <c r="A14" t="s">
        <v>97</v>
      </c>
      <c r="B14">
        <v>2</v>
      </c>
      <c r="C14">
        <v>2</v>
      </c>
      <c r="D14">
        <v>2</v>
      </c>
      <c r="E14">
        <v>28</v>
      </c>
      <c r="F14">
        <v>10.5</v>
      </c>
      <c r="G14">
        <v>15</v>
      </c>
      <c r="H14">
        <v>0</v>
      </c>
      <c r="I14">
        <v>0</v>
      </c>
      <c r="J14">
        <v>0</v>
      </c>
      <c r="K14">
        <v>0</v>
      </c>
      <c r="L14">
        <v>0</v>
      </c>
      <c r="M14">
        <v>0</v>
      </c>
    </row>
    <row r="15" spans="1:13" ht="12.75">
      <c r="A15" t="s">
        <v>99</v>
      </c>
      <c r="B15">
        <v>0</v>
      </c>
      <c r="C15">
        <v>0</v>
      </c>
      <c r="D15">
        <v>8</v>
      </c>
      <c r="E15">
        <v>0</v>
      </c>
      <c r="F15">
        <v>0</v>
      </c>
      <c r="G15">
        <v>30</v>
      </c>
      <c r="H15">
        <v>0</v>
      </c>
      <c r="I15">
        <v>0</v>
      </c>
      <c r="J15">
        <v>11</v>
      </c>
      <c r="K15">
        <v>0</v>
      </c>
      <c r="L15">
        <v>0</v>
      </c>
      <c r="M15">
        <v>38.88</v>
      </c>
    </row>
    <row r="16" spans="1:13" ht="12.75">
      <c r="A16" t="s">
        <v>100</v>
      </c>
      <c r="B16">
        <v>0</v>
      </c>
      <c r="C16">
        <v>0</v>
      </c>
      <c r="D16">
        <v>16</v>
      </c>
      <c r="E16">
        <v>0</v>
      </c>
      <c r="F16">
        <v>0</v>
      </c>
      <c r="G16">
        <v>28.13</v>
      </c>
      <c r="H16">
        <v>0</v>
      </c>
      <c r="I16">
        <v>0</v>
      </c>
      <c r="J16">
        <v>2.56</v>
      </c>
      <c r="K16">
        <v>0</v>
      </c>
      <c r="L16">
        <v>0</v>
      </c>
      <c r="M16">
        <v>21.69</v>
      </c>
    </row>
    <row r="17" spans="1:13" ht="12.75">
      <c r="A17" t="s">
        <v>101</v>
      </c>
      <c r="B17">
        <v>0</v>
      </c>
      <c r="C17">
        <v>0</v>
      </c>
      <c r="D17">
        <v>1</v>
      </c>
      <c r="E17">
        <v>0</v>
      </c>
      <c r="F17">
        <v>0</v>
      </c>
      <c r="G17">
        <v>11</v>
      </c>
      <c r="H17">
        <v>0</v>
      </c>
      <c r="I17">
        <v>0</v>
      </c>
      <c r="J17">
        <v>1</v>
      </c>
      <c r="K17">
        <v>0</v>
      </c>
      <c r="L17">
        <v>0</v>
      </c>
      <c r="M17">
        <v>13</v>
      </c>
    </row>
    <row r="18" spans="1:13" ht="12.75">
      <c r="A18" t="s">
        <v>102</v>
      </c>
      <c r="B18">
        <v>0</v>
      </c>
      <c r="C18">
        <v>0</v>
      </c>
      <c r="D18">
        <v>12</v>
      </c>
      <c r="E18">
        <v>0</v>
      </c>
      <c r="F18">
        <v>0</v>
      </c>
      <c r="G18">
        <v>23.75</v>
      </c>
      <c r="H18">
        <v>0</v>
      </c>
      <c r="I18">
        <v>0</v>
      </c>
      <c r="J18">
        <v>10.17</v>
      </c>
      <c r="K18">
        <v>0</v>
      </c>
      <c r="L18">
        <v>0</v>
      </c>
      <c r="M18">
        <v>43.58</v>
      </c>
    </row>
    <row r="19" spans="1:13" ht="12.75">
      <c r="A19" t="s">
        <v>104</v>
      </c>
      <c r="B19">
        <v>598</v>
      </c>
      <c r="C19">
        <v>616</v>
      </c>
      <c r="D19">
        <v>588</v>
      </c>
      <c r="E19">
        <v>24.29</v>
      </c>
      <c r="F19">
        <v>24.99</v>
      </c>
      <c r="G19">
        <v>28.96</v>
      </c>
      <c r="H19">
        <v>10.65</v>
      </c>
      <c r="I19">
        <v>19.07</v>
      </c>
      <c r="J19">
        <v>12.86</v>
      </c>
      <c r="K19">
        <v>16.15</v>
      </c>
      <c r="L19">
        <v>23.67</v>
      </c>
      <c r="M19">
        <v>31.31</v>
      </c>
    </row>
    <row r="20" spans="1:13" ht="12.75">
      <c r="A20" t="s">
        <v>105</v>
      </c>
      <c r="B20">
        <v>75</v>
      </c>
      <c r="C20">
        <v>69</v>
      </c>
      <c r="D20">
        <v>75</v>
      </c>
      <c r="E20">
        <v>28.73</v>
      </c>
      <c r="F20">
        <v>33.67</v>
      </c>
      <c r="G20">
        <v>30.8</v>
      </c>
      <c r="H20">
        <v>8.84</v>
      </c>
      <c r="I20">
        <v>16.09</v>
      </c>
      <c r="J20">
        <v>11.32</v>
      </c>
      <c r="K20">
        <v>9.05</v>
      </c>
      <c r="L20">
        <v>18.51</v>
      </c>
      <c r="M20">
        <v>21.45</v>
      </c>
    </row>
    <row r="21" spans="1:13" ht="12.75">
      <c r="A21" t="s">
        <v>106</v>
      </c>
      <c r="B21">
        <v>1</v>
      </c>
      <c r="C21">
        <v>1</v>
      </c>
      <c r="D21">
        <v>2</v>
      </c>
      <c r="E21">
        <v>35</v>
      </c>
      <c r="F21">
        <v>34</v>
      </c>
      <c r="G21">
        <v>18</v>
      </c>
      <c r="H21">
        <v>38</v>
      </c>
      <c r="I21">
        <v>132</v>
      </c>
      <c r="J21">
        <v>4</v>
      </c>
      <c r="K21">
        <v>2</v>
      </c>
      <c r="L21">
        <v>0</v>
      </c>
      <c r="M21">
        <v>0</v>
      </c>
    </row>
    <row r="22" spans="1:13" ht="12.75">
      <c r="A22" t="s">
        <v>107</v>
      </c>
      <c r="B22">
        <v>20</v>
      </c>
      <c r="C22">
        <v>24</v>
      </c>
      <c r="D22">
        <v>23</v>
      </c>
      <c r="E22">
        <v>18.6</v>
      </c>
      <c r="F22">
        <v>21.54</v>
      </c>
      <c r="G22">
        <v>31.09</v>
      </c>
      <c r="H22">
        <v>9.3</v>
      </c>
      <c r="I22">
        <v>19.88</v>
      </c>
      <c r="J22">
        <v>13.26</v>
      </c>
      <c r="K22">
        <v>24.75</v>
      </c>
      <c r="L22">
        <v>18.67</v>
      </c>
      <c r="M22">
        <v>15.52</v>
      </c>
    </row>
    <row r="23" spans="1:13" ht="12.75">
      <c r="A23" t="s">
        <v>110</v>
      </c>
      <c r="B23">
        <v>68</v>
      </c>
      <c r="C23">
        <v>60</v>
      </c>
      <c r="D23">
        <v>86</v>
      </c>
      <c r="E23">
        <v>24.6</v>
      </c>
      <c r="F23">
        <v>26.3</v>
      </c>
      <c r="G23">
        <v>21.19</v>
      </c>
      <c r="H23">
        <v>12.96</v>
      </c>
      <c r="I23">
        <v>18.17</v>
      </c>
      <c r="J23">
        <v>9.65</v>
      </c>
      <c r="K23">
        <v>8.84</v>
      </c>
      <c r="L23">
        <v>13.43</v>
      </c>
      <c r="M23">
        <v>8.22</v>
      </c>
    </row>
    <row r="24" spans="1:13" ht="12.75">
      <c r="A24" t="s">
        <v>112</v>
      </c>
      <c r="B24">
        <v>63</v>
      </c>
      <c r="C24">
        <v>73</v>
      </c>
      <c r="D24">
        <v>71</v>
      </c>
      <c r="E24">
        <v>25.67</v>
      </c>
      <c r="F24">
        <v>23.63</v>
      </c>
      <c r="G24">
        <v>29.76</v>
      </c>
      <c r="H24">
        <v>10.78</v>
      </c>
      <c r="I24">
        <v>11.16</v>
      </c>
      <c r="J24">
        <v>8.97</v>
      </c>
      <c r="K24">
        <v>10.43</v>
      </c>
      <c r="L24">
        <v>19.64</v>
      </c>
      <c r="M24">
        <v>23.55</v>
      </c>
    </row>
    <row r="25" spans="1:13" ht="12.75">
      <c r="A25" s="2" t="s">
        <v>174</v>
      </c>
      <c r="B25" s="2">
        <v>1182</v>
      </c>
      <c r="C25" s="2">
        <v>1226</v>
      </c>
      <c r="D25" s="2">
        <v>1237</v>
      </c>
      <c r="E25" s="2">
        <v>25.76</v>
      </c>
      <c r="F25" s="2">
        <v>25.93</v>
      </c>
      <c r="G25" s="2">
        <v>27.68</v>
      </c>
      <c r="H25" s="2">
        <v>9.6</v>
      </c>
      <c r="I25" s="2">
        <v>15.5</v>
      </c>
      <c r="J25" s="2">
        <v>10.38</v>
      </c>
      <c r="K25" s="2">
        <v>17.56</v>
      </c>
      <c r="L25" s="2">
        <v>27</v>
      </c>
      <c r="M25" s="2">
        <v>30.82</v>
      </c>
    </row>
    <row r="26" ht="12.75">
      <c r="A26" s="2" t="s">
        <v>175</v>
      </c>
    </row>
    <row r="27" ht="12.75">
      <c r="A27" s="2" t="s">
        <v>176</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27"/>
  <sheetViews>
    <sheetView workbookViewId="0" topLeftCell="A1">
      <selection activeCell="A1" sqref="A1"/>
    </sheetView>
  </sheetViews>
  <sheetFormatPr defaultColWidth="9.140625" defaultRowHeight="12.75"/>
  <sheetData>
    <row r="1" ht="12.75">
      <c r="A1" s="1" t="s">
        <v>177</v>
      </c>
    </row>
    <row r="2" ht="12.75">
      <c r="A2" s="2" t="s">
        <v>88</v>
      </c>
    </row>
    <row r="3" ht="12.75">
      <c r="A3" s="2" t="s">
        <v>89</v>
      </c>
    </row>
    <row r="4" ht="12.75">
      <c r="A4" s="2" t="s">
        <v>90</v>
      </c>
    </row>
    <row r="6" ht="12.75">
      <c r="A6" s="4" t="s">
        <v>178</v>
      </c>
    </row>
    <row r="7" spans="1:4" ht="12.75">
      <c r="A7" s="2" t="s">
        <v>179</v>
      </c>
      <c r="B7" s="2" t="s">
        <v>95</v>
      </c>
      <c r="C7" s="2" t="s">
        <v>96</v>
      </c>
      <c r="D7" s="2" t="s">
        <v>4</v>
      </c>
    </row>
    <row r="8" spans="1:4" ht="12.75">
      <c r="A8" s="2" t="s">
        <v>180</v>
      </c>
      <c r="B8" s="3">
        <v>47</v>
      </c>
      <c r="C8" s="3">
        <v>14</v>
      </c>
      <c r="D8" s="3">
        <v>15</v>
      </c>
    </row>
    <row r="9" spans="1:4" ht="12.75">
      <c r="A9" s="2" t="s">
        <v>181</v>
      </c>
      <c r="B9" s="3">
        <v>21</v>
      </c>
      <c r="C9" s="3">
        <v>27</v>
      </c>
      <c r="D9" s="3">
        <v>24</v>
      </c>
    </row>
    <row r="10" spans="1:4" ht="12.75">
      <c r="A10" s="2" t="s">
        <v>182</v>
      </c>
      <c r="B10" s="3">
        <v>0</v>
      </c>
      <c r="C10" s="3">
        <v>2</v>
      </c>
      <c r="D10" s="3">
        <v>0</v>
      </c>
    </row>
    <row r="11" spans="1:4" ht="12.75">
      <c r="A11" s="2" t="s">
        <v>183</v>
      </c>
      <c r="B11" s="3">
        <v>0</v>
      </c>
      <c r="C11" s="3">
        <v>0</v>
      </c>
      <c r="D11" s="3">
        <v>6</v>
      </c>
    </row>
    <row r="12" spans="1:4" ht="12.75">
      <c r="A12" s="2" t="s">
        <v>184</v>
      </c>
      <c r="B12" s="3">
        <v>0</v>
      </c>
      <c r="C12" s="3">
        <v>2</v>
      </c>
      <c r="D12" s="3">
        <v>32</v>
      </c>
    </row>
    <row r="13" spans="1:4" ht="12.75">
      <c r="A13" s="2" t="s">
        <v>185</v>
      </c>
      <c r="B13" s="3">
        <v>0</v>
      </c>
      <c r="C13" s="3">
        <v>22</v>
      </c>
      <c r="D13" s="3">
        <v>14</v>
      </c>
    </row>
    <row r="14" spans="1:4" ht="12.75">
      <c r="A14" s="2" t="s">
        <v>186</v>
      </c>
      <c r="B14" s="3">
        <v>0</v>
      </c>
      <c r="C14" s="3">
        <v>0</v>
      </c>
      <c r="D14" s="3">
        <v>2</v>
      </c>
    </row>
    <row r="15" spans="1:4" ht="12.75">
      <c r="A15" s="2" t="s">
        <v>187</v>
      </c>
      <c r="B15" s="3">
        <v>68</v>
      </c>
      <c r="C15" s="3">
        <v>67</v>
      </c>
      <c r="D15" s="3">
        <v>93</v>
      </c>
    </row>
    <row r="17" spans="1:5" ht="12.75">
      <c r="A17" s="4" t="s">
        <v>188</v>
      </c>
      <c r="E17" s="4" t="s">
        <v>189</v>
      </c>
    </row>
    <row r="18" ht="12.75">
      <c r="I18" s="4" t="s">
        <v>190</v>
      </c>
    </row>
    <row r="19" spans="1:12" ht="12.75">
      <c r="A19" s="2" t="s">
        <v>191</v>
      </c>
      <c r="B19" s="2" t="s">
        <v>95</v>
      </c>
      <c r="C19" s="2" t="s">
        <v>96</v>
      </c>
      <c r="D19" s="2" t="s">
        <v>4</v>
      </c>
      <c r="E19" s="2" t="s">
        <v>11</v>
      </c>
      <c r="F19" s="2" t="s">
        <v>95</v>
      </c>
      <c r="G19" s="2" t="s">
        <v>96</v>
      </c>
      <c r="H19" s="2" t="s">
        <v>4</v>
      </c>
      <c r="I19" s="2" t="s">
        <v>192</v>
      </c>
      <c r="J19" s="2" t="s">
        <v>95</v>
      </c>
      <c r="K19" s="2" t="s">
        <v>96</v>
      </c>
      <c r="L19" s="2" t="s">
        <v>4</v>
      </c>
    </row>
    <row r="20" spans="1:12" ht="12.75">
      <c r="A20" s="2" t="s">
        <v>193</v>
      </c>
      <c r="B20" s="3">
        <v>18.07</v>
      </c>
      <c r="C20" s="3">
        <v>39.91</v>
      </c>
      <c r="D20" s="3">
        <v>77.41</v>
      </c>
      <c r="E20" t="s">
        <v>194</v>
      </c>
      <c r="F20" s="3">
        <v>1230040</v>
      </c>
      <c r="G20" s="3">
        <v>2854868</v>
      </c>
      <c r="H20" s="3">
        <v>5404345</v>
      </c>
      <c r="I20" t="s">
        <v>195</v>
      </c>
      <c r="J20" s="3">
        <v>68071</v>
      </c>
      <c r="K20" s="3">
        <v>71533</v>
      </c>
      <c r="L20" s="3">
        <v>69815</v>
      </c>
    </row>
    <row r="21" spans="1:12" ht="12.75">
      <c r="A21" s="2" t="s">
        <v>196</v>
      </c>
      <c r="B21" s="3">
        <v>0</v>
      </c>
      <c r="C21" s="3">
        <v>0</v>
      </c>
      <c r="D21" s="3">
        <v>0</v>
      </c>
      <c r="E21" t="s">
        <v>197</v>
      </c>
      <c r="F21" s="3">
        <v>0</v>
      </c>
      <c r="G21" s="3">
        <v>0</v>
      </c>
      <c r="H21" s="3">
        <v>0</v>
      </c>
      <c r="I21" t="s">
        <v>195</v>
      </c>
      <c r="J21" s="3">
        <v>0</v>
      </c>
      <c r="K21" s="3">
        <v>0</v>
      </c>
      <c r="L21" s="3">
        <v>0</v>
      </c>
    </row>
    <row r="22" spans="1:12" ht="12.75">
      <c r="A22" s="2" t="s">
        <v>198</v>
      </c>
      <c r="B22" s="3">
        <v>40</v>
      </c>
      <c r="C22" s="3">
        <v>40</v>
      </c>
      <c r="D22" s="3">
        <v>47.98</v>
      </c>
      <c r="E22" t="s">
        <v>199</v>
      </c>
      <c r="F22" s="3">
        <v>2899804</v>
      </c>
      <c r="G22" s="3">
        <v>1678203</v>
      </c>
      <c r="H22" s="3">
        <v>1845327</v>
      </c>
      <c r="I22" t="s">
        <v>195</v>
      </c>
      <c r="J22" s="3">
        <v>72495</v>
      </c>
      <c r="K22" s="3">
        <v>41955</v>
      </c>
      <c r="L22" s="3">
        <v>38460</v>
      </c>
    </row>
    <row r="23" spans="1:12" ht="12.75">
      <c r="A23" s="2" t="s">
        <v>200</v>
      </c>
      <c r="B23" s="3">
        <v>0</v>
      </c>
      <c r="C23" s="3">
        <v>0</v>
      </c>
      <c r="D23" s="3">
        <v>0</v>
      </c>
      <c r="E23" t="s">
        <v>201</v>
      </c>
      <c r="F23" s="3">
        <v>0</v>
      </c>
      <c r="G23" s="3">
        <v>0</v>
      </c>
      <c r="H23" s="3">
        <v>0</v>
      </c>
      <c r="I23" t="s">
        <v>195</v>
      </c>
      <c r="J23" s="3">
        <v>0</v>
      </c>
      <c r="K23" s="3">
        <v>0</v>
      </c>
      <c r="L23" s="3">
        <v>0</v>
      </c>
    </row>
    <row r="24" spans="1:12" ht="12.75">
      <c r="A24" s="2" t="s">
        <v>202</v>
      </c>
      <c r="B24" s="3">
        <v>47</v>
      </c>
      <c r="C24" s="3">
        <v>48</v>
      </c>
      <c r="D24" s="3">
        <v>15</v>
      </c>
      <c r="E24" t="s">
        <v>203</v>
      </c>
      <c r="F24" s="3">
        <v>1428849</v>
      </c>
      <c r="G24" s="3">
        <v>1118581</v>
      </c>
      <c r="H24" s="3">
        <v>548659</v>
      </c>
      <c r="I24" t="s">
        <v>204</v>
      </c>
      <c r="J24" s="3">
        <v>30401</v>
      </c>
      <c r="K24" s="3">
        <v>23304</v>
      </c>
      <c r="L24" s="3">
        <v>36577</v>
      </c>
    </row>
    <row r="25" spans="1:12" ht="12.75">
      <c r="A25" s="2" t="s">
        <v>205</v>
      </c>
      <c r="B25" s="3">
        <v>93</v>
      </c>
      <c r="C25" s="3">
        <v>13</v>
      </c>
      <c r="D25" s="3">
        <v>70</v>
      </c>
      <c r="E25" t="s">
        <v>206</v>
      </c>
      <c r="F25" s="3">
        <v>1007201</v>
      </c>
      <c r="G25" s="3">
        <v>163815</v>
      </c>
      <c r="H25" s="3">
        <v>627716</v>
      </c>
      <c r="I25" t="s">
        <v>207</v>
      </c>
      <c r="J25" s="3">
        <v>10830</v>
      </c>
      <c r="K25" s="3">
        <v>12601</v>
      </c>
      <c r="L25" s="3">
        <v>8967</v>
      </c>
    </row>
    <row r="26" spans="1:12" ht="12.75">
      <c r="A26" s="2" t="s">
        <v>208</v>
      </c>
      <c r="B26" s="3">
        <v>0</v>
      </c>
      <c r="C26" s="3">
        <v>0</v>
      </c>
      <c r="D26" s="3">
        <v>2</v>
      </c>
      <c r="E26" t="s">
        <v>209</v>
      </c>
      <c r="F26" s="3">
        <v>0</v>
      </c>
      <c r="G26" s="3">
        <v>0</v>
      </c>
      <c r="H26" s="3">
        <v>66000</v>
      </c>
      <c r="I26" t="s">
        <v>207</v>
      </c>
      <c r="J26" s="3">
        <v>0</v>
      </c>
      <c r="K26" s="3">
        <v>0</v>
      </c>
      <c r="L26" s="3">
        <v>33000</v>
      </c>
    </row>
    <row r="27" ht="12.75">
      <c r="A27" s="2" t="s">
        <v>210</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sheetData>
    <row r="1" ht="12.75">
      <c r="A1" s="1" t="s">
        <v>211</v>
      </c>
    </row>
    <row r="2" ht="12.75">
      <c r="A2" s="2" t="s">
        <v>88</v>
      </c>
    </row>
    <row r="3" ht="12.75">
      <c r="A3" s="2" t="s">
        <v>89</v>
      </c>
    </row>
    <row r="4" ht="12.75">
      <c r="A4" s="2" t="s">
        <v>90</v>
      </c>
    </row>
    <row r="5" spans="1:6" ht="12.75">
      <c r="A5" s="4" t="s">
        <v>212</v>
      </c>
      <c r="B5" s="4" t="s">
        <v>213</v>
      </c>
      <c r="C5" s="4" t="s">
        <v>214</v>
      </c>
      <c r="F5" s="4" t="s">
        <v>215</v>
      </c>
    </row>
    <row r="6" spans="3:8" ht="12.75">
      <c r="C6" s="4" t="s">
        <v>95</v>
      </c>
      <c r="D6" s="4" t="s">
        <v>96</v>
      </c>
      <c r="E6" s="4" t="s">
        <v>4</v>
      </c>
      <c r="F6" s="4" t="s">
        <v>95</v>
      </c>
      <c r="G6" s="4" t="s">
        <v>96</v>
      </c>
      <c r="H6" s="4" t="s">
        <v>4</v>
      </c>
    </row>
    <row r="7" spans="1:8" ht="12.75">
      <c r="A7" t="s">
        <v>216</v>
      </c>
      <c r="B7" t="s">
        <v>217</v>
      </c>
      <c r="C7" t="s">
        <v>218</v>
      </c>
      <c r="D7" t="s">
        <v>219</v>
      </c>
      <c r="E7" t="s">
        <v>220</v>
      </c>
      <c r="F7" t="s">
        <v>218</v>
      </c>
      <c r="G7" t="s">
        <v>221</v>
      </c>
      <c r="H7" t="s">
        <v>222</v>
      </c>
    </row>
    <row r="8" spans="1:8" ht="12.75">
      <c r="A8" t="s">
        <v>216</v>
      </c>
      <c r="B8" t="s">
        <v>223</v>
      </c>
      <c r="C8" t="s">
        <v>218</v>
      </c>
      <c r="D8" t="s">
        <v>224</v>
      </c>
      <c r="E8" t="s">
        <v>225</v>
      </c>
      <c r="F8" t="s">
        <v>218</v>
      </c>
      <c r="G8" t="s">
        <v>226</v>
      </c>
      <c r="H8" t="s">
        <v>227</v>
      </c>
    </row>
    <row r="9" spans="1:8" ht="12.75">
      <c r="A9" t="s">
        <v>216</v>
      </c>
      <c r="B9" t="s">
        <v>228</v>
      </c>
      <c r="C9" t="s">
        <v>218</v>
      </c>
      <c r="D9" t="s">
        <v>229</v>
      </c>
      <c r="E9" t="s">
        <v>230</v>
      </c>
      <c r="F9" t="s">
        <v>218</v>
      </c>
      <c r="G9" t="s">
        <v>231</v>
      </c>
      <c r="H9" t="s">
        <v>232</v>
      </c>
    </row>
    <row r="10" spans="1:8" ht="12.75">
      <c r="A10" t="s">
        <v>216</v>
      </c>
      <c r="B10" t="s">
        <v>233</v>
      </c>
      <c r="C10" t="s">
        <v>218</v>
      </c>
      <c r="D10" t="s">
        <v>234</v>
      </c>
      <c r="E10" t="s">
        <v>218</v>
      </c>
      <c r="F10" t="s">
        <v>218</v>
      </c>
      <c r="G10" t="s">
        <v>235</v>
      </c>
      <c r="H10" t="s">
        <v>218</v>
      </c>
    </row>
    <row r="11" spans="1:8" ht="12.75">
      <c r="A11" t="s">
        <v>98</v>
      </c>
      <c r="B11" t="s">
        <v>236</v>
      </c>
      <c r="C11" t="s">
        <v>237</v>
      </c>
      <c r="D11" t="s">
        <v>218</v>
      </c>
      <c r="E11" t="s">
        <v>218</v>
      </c>
      <c r="F11" t="s">
        <v>238</v>
      </c>
      <c r="G11" t="s">
        <v>218</v>
      </c>
      <c r="H11" t="s">
        <v>218</v>
      </c>
    </row>
    <row r="12" spans="1:8" ht="12.75">
      <c r="A12" t="s">
        <v>98</v>
      </c>
      <c r="B12" t="s">
        <v>239</v>
      </c>
      <c r="C12" t="s">
        <v>240</v>
      </c>
      <c r="D12" t="s">
        <v>218</v>
      </c>
      <c r="E12" t="s">
        <v>218</v>
      </c>
      <c r="F12" t="s">
        <v>241</v>
      </c>
      <c r="G12" t="s">
        <v>218</v>
      </c>
      <c r="H12" t="s">
        <v>218</v>
      </c>
    </row>
    <row r="13" spans="1:8" ht="12.75">
      <c r="A13" t="s">
        <v>98</v>
      </c>
      <c r="B13" t="s">
        <v>242</v>
      </c>
      <c r="C13" t="s">
        <v>243</v>
      </c>
      <c r="D13" t="s">
        <v>218</v>
      </c>
      <c r="E13" t="s">
        <v>218</v>
      </c>
      <c r="F13" t="s">
        <v>244</v>
      </c>
      <c r="G13" t="s">
        <v>218</v>
      </c>
      <c r="H13" t="s">
        <v>218</v>
      </c>
    </row>
    <row r="14" spans="1:8" ht="12.75">
      <c r="A14" t="s">
        <v>245</v>
      </c>
      <c r="B14" t="s">
        <v>246</v>
      </c>
      <c r="C14" t="s">
        <v>247</v>
      </c>
      <c r="D14" t="s">
        <v>248</v>
      </c>
      <c r="E14" t="s">
        <v>249</v>
      </c>
      <c r="F14" t="s">
        <v>250</v>
      </c>
      <c r="G14" t="s">
        <v>251</v>
      </c>
      <c r="H14" t="s">
        <v>252</v>
      </c>
    </row>
    <row r="15" spans="1:8" ht="12.75">
      <c r="A15" t="s">
        <v>245</v>
      </c>
      <c r="B15" t="s">
        <v>253</v>
      </c>
      <c r="C15" t="s">
        <v>254</v>
      </c>
      <c r="D15" t="s">
        <v>255</v>
      </c>
      <c r="E15" t="s">
        <v>256</v>
      </c>
      <c r="F15" t="s">
        <v>257</v>
      </c>
      <c r="G15" t="s">
        <v>258</v>
      </c>
      <c r="H15" t="s">
        <v>259</v>
      </c>
    </row>
    <row r="16" spans="1:8" ht="12.75">
      <c r="A16" t="s">
        <v>245</v>
      </c>
      <c r="B16" t="s">
        <v>260</v>
      </c>
      <c r="C16" t="s">
        <v>261</v>
      </c>
      <c r="D16" t="s">
        <v>261</v>
      </c>
      <c r="E16" t="s">
        <v>261</v>
      </c>
      <c r="F16" t="s">
        <v>261</v>
      </c>
      <c r="G16" t="s">
        <v>262</v>
      </c>
      <c r="H16" t="s">
        <v>261</v>
      </c>
    </row>
    <row r="17" spans="1:8" ht="12.75">
      <c r="A17" t="s">
        <v>245</v>
      </c>
      <c r="B17" t="s">
        <v>233</v>
      </c>
      <c r="C17" t="s">
        <v>218</v>
      </c>
      <c r="D17" t="s">
        <v>263</v>
      </c>
      <c r="E17" t="s">
        <v>218</v>
      </c>
      <c r="F17" t="s">
        <v>218</v>
      </c>
      <c r="G17" t="s">
        <v>264</v>
      </c>
      <c r="H17" t="s">
        <v>218</v>
      </c>
    </row>
    <row r="18" spans="1:8" ht="12.75">
      <c r="A18" t="s">
        <v>265</v>
      </c>
      <c r="B18" t="s">
        <v>236</v>
      </c>
      <c r="C18" t="s">
        <v>266</v>
      </c>
      <c r="D18" t="s">
        <v>218</v>
      </c>
      <c r="E18" t="s">
        <v>218</v>
      </c>
      <c r="F18" t="s">
        <v>267</v>
      </c>
      <c r="G18" t="s">
        <v>218</v>
      </c>
      <c r="H18" t="s">
        <v>218</v>
      </c>
    </row>
    <row r="19" spans="1:8" ht="12.75">
      <c r="A19" t="s">
        <v>265</v>
      </c>
      <c r="B19" t="s">
        <v>268</v>
      </c>
      <c r="C19" t="s">
        <v>269</v>
      </c>
      <c r="D19" t="s">
        <v>218</v>
      </c>
      <c r="E19" t="s">
        <v>218</v>
      </c>
      <c r="F19" t="s">
        <v>270</v>
      </c>
      <c r="G19" t="s">
        <v>218</v>
      </c>
      <c r="H19" t="s">
        <v>218</v>
      </c>
    </row>
    <row r="20" spans="1:8" ht="12.75">
      <c r="A20" t="s">
        <v>265</v>
      </c>
      <c r="B20" t="s">
        <v>242</v>
      </c>
      <c r="C20" t="s">
        <v>271</v>
      </c>
      <c r="D20" t="s">
        <v>218</v>
      </c>
      <c r="E20" t="s">
        <v>218</v>
      </c>
      <c r="F20" t="s">
        <v>272</v>
      </c>
      <c r="G20" t="s">
        <v>218</v>
      </c>
      <c r="H20" t="s">
        <v>218</v>
      </c>
    </row>
    <row r="21" spans="1:8" ht="12.75">
      <c r="A21" t="s">
        <v>273</v>
      </c>
      <c r="B21" t="s">
        <v>236</v>
      </c>
      <c r="C21" t="s">
        <v>218</v>
      </c>
      <c r="D21" t="s">
        <v>274</v>
      </c>
      <c r="E21" t="s">
        <v>218</v>
      </c>
      <c r="F21" t="s">
        <v>218</v>
      </c>
      <c r="G21" t="s">
        <v>275</v>
      </c>
      <c r="H21" t="s">
        <v>218</v>
      </c>
    </row>
    <row r="22" spans="1:8" ht="12.75">
      <c r="A22" t="s">
        <v>273</v>
      </c>
      <c r="B22" t="s">
        <v>268</v>
      </c>
      <c r="C22" t="s">
        <v>218</v>
      </c>
      <c r="D22" t="s">
        <v>276</v>
      </c>
      <c r="E22" t="s">
        <v>218</v>
      </c>
      <c r="F22" t="s">
        <v>218</v>
      </c>
      <c r="G22" t="s">
        <v>277</v>
      </c>
      <c r="H22" t="s">
        <v>218</v>
      </c>
    </row>
    <row r="23" spans="1:8" ht="12.75">
      <c r="A23" t="s">
        <v>273</v>
      </c>
      <c r="B23" t="s">
        <v>278</v>
      </c>
      <c r="C23" t="s">
        <v>218</v>
      </c>
      <c r="D23" t="s">
        <v>218</v>
      </c>
      <c r="E23" t="s">
        <v>279</v>
      </c>
      <c r="F23" t="s">
        <v>218</v>
      </c>
      <c r="G23" t="s">
        <v>218</v>
      </c>
      <c r="H23" t="s">
        <v>280</v>
      </c>
    </row>
    <row r="24" spans="1:8" ht="12.75">
      <c r="A24" t="s">
        <v>273</v>
      </c>
      <c r="B24" t="s">
        <v>242</v>
      </c>
      <c r="C24" t="s">
        <v>218</v>
      </c>
      <c r="D24" t="s">
        <v>261</v>
      </c>
      <c r="E24" t="s">
        <v>218</v>
      </c>
      <c r="F24" t="s">
        <v>218</v>
      </c>
      <c r="G24" t="s">
        <v>261</v>
      </c>
      <c r="H24" t="s">
        <v>218</v>
      </c>
    </row>
    <row r="25" spans="1:8" ht="12.75">
      <c r="A25" t="s">
        <v>273</v>
      </c>
      <c r="B25" t="s">
        <v>233</v>
      </c>
      <c r="C25" t="s">
        <v>218</v>
      </c>
      <c r="D25" t="s">
        <v>261</v>
      </c>
      <c r="E25" t="s">
        <v>218</v>
      </c>
      <c r="F25" t="s">
        <v>218</v>
      </c>
      <c r="G25" t="s">
        <v>261</v>
      </c>
      <c r="H25" t="s">
        <v>218</v>
      </c>
    </row>
    <row r="26" spans="1:8" ht="12.75">
      <c r="A26" t="s">
        <v>273</v>
      </c>
      <c r="B26" t="s">
        <v>281</v>
      </c>
      <c r="C26" t="s">
        <v>218</v>
      </c>
      <c r="D26" t="s">
        <v>218</v>
      </c>
      <c r="E26" t="s">
        <v>282</v>
      </c>
      <c r="F26" t="s">
        <v>218</v>
      </c>
      <c r="G26" t="s">
        <v>218</v>
      </c>
      <c r="H26" t="s">
        <v>283</v>
      </c>
    </row>
  </sheetData>
  <mergeCells count="4">
    <mergeCell ref="C5:E5"/>
    <mergeCell ref="F5:H5"/>
    <mergeCell ref="A5:A6"/>
    <mergeCell ref="B5:B6"/>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sheetData>
    <row r="1" ht="12.75">
      <c r="A1" s="1" t="s">
        <v>284</v>
      </c>
    </row>
    <row r="2" ht="12.75">
      <c r="A2" t="s">
        <v>285</v>
      </c>
    </row>
    <row r="4" spans="1:5" ht="12.75">
      <c r="A4" s="2" t="s">
        <v>286</v>
      </c>
      <c r="B4" s="2" t="s">
        <v>216</v>
      </c>
      <c r="C4" s="2" t="s">
        <v>273</v>
      </c>
      <c r="D4" s="2" t="s">
        <v>245</v>
      </c>
      <c r="E4" s="2" t="s">
        <v>287</v>
      </c>
    </row>
    <row r="5" spans="1:5" ht="12.75">
      <c r="A5" s="2" t="s">
        <v>288</v>
      </c>
      <c r="B5" t="s">
        <v>289</v>
      </c>
      <c r="C5" t="s">
        <v>290</v>
      </c>
      <c r="D5" t="s">
        <v>291</v>
      </c>
      <c r="E5" t="s">
        <v>292</v>
      </c>
    </row>
    <row r="6" spans="1:5" ht="12.75">
      <c r="A6" s="2" t="s">
        <v>293</v>
      </c>
      <c r="B6" t="s">
        <v>294</v>
      </c>
      <c r="C6" t="s">
        <v>295</v>
      </c>
      <c r="D6" t="s">
        <v>296</v>
      </c>
      <c r="E6" t="s">
        <v>297</v>
      </c>
    </row>
    <row r="7" spans="1:5" ht="12.75">
      <c r="A7" s="2" t="s">
        <v>298</v>
      </c>
      <c r="B7" t="s">
        <v>299</v>
      </c>
      <c r="C7" t="s">
        <v>300</v>
      </c>
      <c r="D7" t="s">
        <v>301</v>
      </c>
      <c r="E7" t="s">
        <v>302</v>
      </c>
    </row>
    <row r="8" spans="1:5" ht="12.75">
      <c r="A8" s="2" t="s">
        <v>303</v>
      </c>
      <c r="B8" t="s">
        <v>299</v>
      </c>
      <c r="C8" t="s">
        <v>300</v>
      </c>
      <c r="D8" t="s">
        <v>301</v>
      </c>
      <c r="E8" t="s">
        <v>302</v>
      </c>
    </row>
    <row r="9" spans="1:5" ht="12.75">
      <c r="A9" s="2" t="s">
        <v>304</v>
      </c>
      <c r="E9" s="2" t="s">
        <v>305</v>
      </c>
    </row>
    <row r="11" ht="12.75">
      <c r="A11" s="2" t="s">
        <v>306</v>
      </c>
    </row>
    <row r="12" ht="12.75">
      <c r="A12" s="2" t="s">
        <v>307</v>
      </c>
    </row>
  </sheetData>
  <mergeCells count="1">
    <mergeCell ref="A9:D9"/>
  </mergeCells>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94"/>
  <sheetViews>
    <sheetView workbookViewId="0" topLeftCell="A1">
      <selection activeCell="A1" sqref="A1"/>
    </sheetView>
  </sheetViews>
  <sheetFormatPr defaultColWidth="9.140625" defaultRowHeight="12.75"/>
  <sheetData>
    <row r="1" ht="12.75">
      <c r="A1" s="1" t="s">
        <v>308</v>
      </c>
    </row>
    <row r="3" spans="1:3" ht="12.75">
      <c r="A3" s="2" t="s">
        <v>310</v>
      </c>
      <c r="C3" t="s">
        <v>311</v>
      </c>
    </row>
    <row r="4" spans="1:3" ht="12.75">
      <c r="A4" s="2" t="s">
        <v>312</v>
      </c>
      <c r="C4" t="s">
        <v>311</v>
      </c>
    </row>
    <row r="5" spans="1:3" ht="12.75">
      <c r="A5" s="2" t="s">
        <v>313</v>
      </c>
      <c r="C5" t="s">
        <v>314</v>
      </c>
    </row>
    <row r="6" spans="1:3" ht="12.75">
      <c r="A6" s="2" t="s">
        <v>315</v>
      </c>
      <c r="C6" t="s">
        <v>316</v>
      </c>
    </row>
    <row r="7" spans="1:3" ht="12.75">
      <c r="A7" s="2" t="s">
        <v>317</v>
      </c>
      <c r="C7" t="s">
        <v>318</v>
      </c>
    </row>
    <row r="8" spans="1:3" ht="12.75">
      <c r="A8" s="2" t="s">
        <v>319</v>
      </c>
      <c r="C8" t="s">
        <v>320</v>
      </c>
    </row>
    <row r="9" spans="1:3" ht="12.75">
      <c r="A9" s="2" t="s">
        <v>321</v>
      </c>
      <c r="C9" t="s">
        <v>322</v>
      </c>
    </row>
    <row r="10" spans="1:3" ht="12.75">
      <c r="A10" s="2" t="s">
        <v>323</v>
      </c>
      <c r="C10" t="s">
        <v>324</v>
      </c>
    </row>
    <row r="11" spans="1:3" ht="12.75">
      <c r="A11" s="2" t="s">
        <v>325</v>
      </c>
      <c r="C11" t="s">
        <v>326</v>
      </c>
    </row>
    <row r="12" spans="1:3" ht="12.75">
      <c r="A12" s="2" t="s">
        <v>327</v>
      </c>
      <c r="C12" t="s">
        <v>328</v>
      </c>
    </row>
    <row r="13" spans="1:3" ht="12.75">
      <c r="A13" s="2" t="s">
        <v>329</v>
      </c>
    </row>
    <row r="16" ht="12.75">
      <c r="A16" s="4" t="s">
        <v>330</v>
      </c>
    </row>
    <row r="17" spans="1:7" ht="12.75">
      <c r="A17" s="2" t="s">
        <v>331</v>
      </c>
      <c r="C17" s="2" t="s">
        <v>332</v>
      </c>
      <c r="E17" s="2" t="s">
        <v>333</v>
      </c>
      <c r="G17" s="2" t="s">
        <v>334</v>
      </c>
    </row>
    <row r="18" spans="1:7" ht="12.75">
      <c r="A18" t="s">
        <v>335</v>
      </c>
      <c r="C18" t="s">
        <v>336</v>
      </c>
      <c r="E18" t="s">
        <v>337</v>
      </c>
      <c r="G18" t="s">
        <v>338</v>
      </c>
    </row>
    <row r="20" ht="12.75">
      <c r="A20" s="4" t="s">
        <v>339</v>
      </c>
    </row>
    <row r="21" spans="1:7" ht="12.75">
      <c r="A21" s="2" t="s">
        <v>331</v>
      </c>
      <c r="C21" s="2" t="s">
        <v>332</v>
      </c>
      <c r="E21" s="2" t="s">
        <v>333</v>
      </c>
      <c r="G21" s="2" t="s">
        <v>334</v>
      </c>
    </row>
    <row r="23" spans="1:7" ht="12.75"/>
    <row r="26" ht="12.75">
      <c r="A26" s="4" t="s">
        <v>340</v>
      </c>
    </row>
    <row r="27" ht="12.75">
      <c r="A27" s="2" t="s">
        <v>341</v>
      </c>
    </row>
    <row r="29" ht="12.75">
      <c r="A29" s="2" t="s">
        <v>342</v>
      </c>
    </row>
    <row r="30" spans="1:9" ht="12.75">
      <c r="A30" t="s">
        <v>343</v>
      </c>
      <c r="I30" t="s">
        <v>344</v>
      </c>
    </row>
    <row r="31" spans="1:9" ht="12.75">
      <c r="A31" t="s">
        <v>345</v>
      </c>
      <c r="I31" t="s">
        <v>346</v>
      </c>
    </row>
    <row r="32" spans="1:9" ht="12.75">
      <c r="A32" t="s">
        <v>347</v>
      </c>
      <c r="I32" t="s">
        <v>125</v>
      </c>
    </row>
    <row r="33" ht="12.75">
      <c r="A33" s="2" t="s">
        <v>348</v>
      </c>
    </row>
    <row r="34" spans="1:9" ht="12.75">
      <c r="A34" t="s">
        <v>349</v>
      </c>
      <c r="I34" t="s">
        <v>350</v>
      </c>
    </row>
    <row r="35" spans="1:9" ht="12.75">
      <c r="A35" t="s">
        <v>351</v>
      </c>
      <c r="I35" t="s">
        <v>261</v>
      </c>
    </row>
    <row r="36" spans="1:9" ht="12.75">
      <c r="A36" t="s">
        <v>352</v>
      </c>
      <c r="I36" t="s">
        <v>261</v>
      </c>
    </row>
    <row r="37" spans="1:9" ht="12.75">
      <c r="A37" t="s">
        <v>353</v>
      </c>
      <c r="I37" t="s">
        <v>354</v>
      </c>
    </row>
    <row r="38" spans="1:9" ht="12.75">
      <c r="A38" t="s">
        <v>355</v>
      </c>
      <c r="I38" t="s">
        <v>356</v>
      </c>
    </row>
    <row r="39" spans="1:9" ht="12.75">
      <c r="A39" t="s">
        <v>357</v>
      </c>
      <c r="I39" t="s">
        <v>261</v>
      </c>
    </row>
    <row r="40" spans="1:9" ht="12.75">
      <c r="A40" t="s">
        <v>358</v>
      </c>
      <c r="I40" t="s">
        <v>261</v>
      </c>
    </row>
    <row r="41" spans="1:9" ht="12.75">
      <c r="A41" t="s">
        <v>359</v>
      </c>
      <c r="I41" t="s">
        <v>131</v>
      </c>
    </row>
    <row r="42" spans="1:9" ht="12.75">
      <c r="A42" t="s">
        <v>360</v>
      </c>
      <c r="I42" t="s">
        <v>361</v>
      </c>
    </row>
    <row r="43" spans="1:9" ht="12.75">
      <c r="A43" t="s">
        <v>362</v>
      </c>
      <c r="I43" t="s">
        <v>363</v>
      </c>
    </row>
    <row r="44" spans="1:9" ht="12.75">
      <c r="A44" t="s">
        <v>364</v>
      </c>
      <c r="I44" t="s">
        <v>365</v>
      </c>
    </row>
    <row r="45" spans="1:9" ht="12.75">
      <c r="A45" t="s">
        <v>366</v>
      </c>
      <c r="I45" t="s">
        <v>367</v>
      </c>
    </row>
    <row r="46" spans="1:9" ht="12.75">
      <c r="A46" t="s">
        <v>368</v>
      </c>
      <c r="I46" t="s">
        <v>369</v>
      </c>
    </row>
    <row r="47" spans="1:9" ht="12.75">
      <c r="A47" t="s">
        <v>370</v>
      </c>
      <c r="I47" t="s">
        <v>371</v>
      </c>
    </row>
    <row r="48" spans="1:9" ht="12.75">
      <c r="A48" t="s">
        <v>372</v>
      </c>
      <c r="I48" t="s">
        <v>373</v>
      </c>
    </row>
    <row r="49" spans="1:9" ht="12.75">
      <c r="A49" t="s">
        <v>374</v>
      </c>
      <c r="I49" t="s">
        <v>261</v>
      </c>
    </row>
    <row r="50" spans="1:9" ht="12.75">
      <c r="A50" t="s">
        <v>375</v>
      </c>
      <c r="I50" t="s">
        <v>376</v>
      </c>
    </row>
    <row r="51" spans="1:9" ht="12.75">
      <c r="A51" t="s">
        <v>377</v>
      </c>
      <c r="I51" t="s">
        <v>378</v>
      </c>
    </row>
    <row r="52" spans="1:9" ht="12.75">
      <c r="A52" t="s">
        <v>379</v>
      </c>
      <c r="I52" t="s">
        <v>261</v>
      </c>
    </row>
    <row r="53" spans="1:9" ht="12.75">
      <c r="A53" t="s">
        <v>380</v>
      </c>
      <c r="I53" t="s">
        <v>261</v>
      </c>
    </row>
    <row r="54" spans="1:9" ht="12.75">
      <c r="A54" t="s">
        <v>381</v>
      </c>
      <c r="I54" t="s">
        <v>261</v>
      </c>
    </row>
    <row r="55" spans="1:9" ht="12.75">
      <c r="A55" t="s">
        <v>382</v>
      </c>
      <c r="I55" t="s">
        <v>383</v>
      </c>
    </row>
    <row r="56" spans="1:9" ht="12.75">
      <c r="A56" t="s">
        <v>384</v>
      </c>
      <c r="I56" t="s">
        <v>385</v>
      </c>
    </row>
    <row r="57" spans="1:9" ht="12.75">
      <c r="A57" t="s">
        <v>386</v>
      </c>
      <c r="I57" t="s">
        <v>261</v>
      </c>
    </row>
    <row r="58" spans="1:9" ht="12.75">
      <c r="A58" t="s">
        <v>387</v>
      </c>
      <c r="I58" t="s">
        <v>261</v>
      </c>
    </row>
    <row r="59" spans="1:9" ht="12.75">
      <c r="A59" t="s">
        <v>388</v>
      </c>
      <c r="I59" t="s">
        <v>261</v>
      </c>
    </row>
    <row r="60" spans="1:9" ht="12.75">
      <c r="A60" t="s">
        <v>389</v>
      </c>
      <c r="I60" t="s">
        <v>261</v>
      </c>
    </row>
    <row r="62" spans="1:3" ht="12.75">
      <c r="A62" s="2" t="s">
        <v>390</v>
      </c>
    </row>
    <row r="65" ht="12.75">
      <c r="A65" s="4" t="s">
        <v>391</v>
      </c>
    </row>
    <row r="66" ht="12.75">
      <c r="A66" s="3" t="s">
        <v>392</v>
      </c>
    </row>
    <row r="67" ht="12.75">
      <c r="I67" s="3" t="s">
        <v>344</v>
      </c>
    </row>
    <row r="69" ht="12.75">
      <c r="A69" s="3" t="s">
        <v>393</v>
      </c>
    </row>
    <row r="70" spans="2:9" ht="12.75">
      <c r="B70" s="3" t="s">
        <v>394</v>
      </c>
      <c r="I70" s="3" t="s">
        <v>395</v>
      </c>
    </row>
    <row r="71" spans="2:9" ht="12.75">
      <c r="B71" s="3" t="s">
        <v>396</v>
      </c>
      <c r="I71" s="3" t="s">
        <v>131</v>
      </c>
    </row>
    <row r="72" spans="2:9" ht="12.75">
      <c r="B72" s="3" t="s">
        <v>397</v>
      </c>
      <c r="I72" s="3" t="s">
        <v>395</v>
      </c>
    </row>
    <row r="74" spans="1:9" ht="12.75">
      <c r="A74" s="3" t="s">
        <v>398</v>
      </c>
      <c r="I74" s="3" t="s">
        <v>399</v>
      </c>
    </row>
    <row r="76" ht="12.75">
      <c r="A76" s="3" t="s">
        <v>400</v>
      </c>
    </row>
    <row r="77" spans="2:9" ht="12.75">
      <c r="B77" s="3" t="s">
        <v>401</v>
      </c>
      <c r="I77" s="3" t="s">
        <v>261</v>
      </c>
    </row>
    <row r="78" spans="2:9" ht="12.75">
      <c r="B78" s="3" t="s">
        <v>402</v>
      </c>
      <c r="I78" s="3" t="s">
        <v>261</v>
      </c>
    </row>
    <row r="79" spans="2:9" ht="12.75">
      <c r="B79" s="3" t="s">
        <v>403</v>
      </c>
      <c r="I79" s="3" t="s">
        <v>344</v>
      </c>
    </row>
    <row r="80" spans="2:9" ht="12.75">
      <c r="B80" s="3" t="s">
        <v>404</v>
      </c>
      <c r="I80" s="3" t="s">
        <v>261</v>
      </c>
    </row>
    <row r="82" spans="1:9" ht="12.75">
      <c r="A82" s="3" t="s">
        <v>405</v>
      </c>
      <c r="I82" s="3" t="s">
        <v>344</v>
      </c>
    </row>
    <row r="84" ht="12.75">
      <c r="A84" s="3" t="s">
        <v>406</v>
      </c>
    </row>
    <row r="85" spans="2:9" ht="12.75">
      <c r="B85" s="3" t="s">
        <v>407</v>
      </c>
      <c r="I85" s="3" t="s">
        <v>344</v>
      </c>
    </row>
    <row r="86" spans="2:9" ht="12.75">
      <c r="B86" s="3" t="s">
        <v>408</v>
      </c>
      <c r="I86" s="3" t="s">
        <v>261</v>
      </c>
    </row>
    <row r="87" spans="2:9" ht="12.75">
      <c r="B87" s="3" t="s">
        <v>409</v>
      </c>
      <c r="I87" s="3" t="s">
        <v>261</v>
      </c>
    </row>
    <row r="90" ht="12.75">
      <c r="A90" s="4" t="s">
        <v>410</v>
      </c>
    </row>
    <row r="91" spans="1:5" ht="12.75">
      <c r="A91" s="2" t="s">
        <v>331</v>
      </c>
      <c r="C91" s="2" t="s">
        <v>332</v>
      </c>
      <c r="E91" s="2" t="s">
        <v>411</v>
      </c>
    </row>
    <row r="92" spans="1:5" ht="12.75">
      <c r="A92" t="s">
        <v>412</v>
      </c>
      <c r="C92" t="s">
        <v>413</v>
      </c>
      <c r="E92" t="s">
        <v>414</v>
      </c>
    </row>
    <row r="93" spans="1:5" ht="12.75">
      <c r="A93" t="s">
        <v>415</v>
      </c>
      <c r="C93" t="s">
        <v>416</v>
      </c>
      <c r="E93" t="s">
        <v>417</v>
      </c>
    </row>
    <row r="94" spans="1:5" ht="12.75">
      <c r="A94" t="s">
        <v>418</v>
      </c>
      <c r="C94" t="s">
        <v>419</v>
      </c>
      <c r="E94" t="s">
        <v>420</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